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810" yWindow="105" windowWidth="9870" windowHeight="9270" tabRatio="688"/>
  </bookViews>
  <sheets>
    <sheet name="Instructions" sheetId="2" r:id="rId1"/>
    <sheet name="Bulbs Work Sheet" sheetId="9" r:id="rId2"/>
    <sheet name="Troffer Work Sheet" sheetId="11" r:id="rId3"/>
    <sheet name="HighBay Low Bay Work Sheet" sheetId="1" r:id="rId4"/>
  </sheets>
  <calcPr calcId="145621"/>
</workbook>
</file>

<file path=xl/calcChain.xml><?xml version="1.0" encoding="utf-8"?>
<calcChain xmlns="http://schemas.openxmlformats.org/spreadsheetml/2006/main">
  <c r="F32" i="11" l="1"/>
  <c r="C32" i="11"/>
  <c r="F20" i="11"/>
  <c r="F24" i="11" s="1"/>
  <c r="E20" i="11"/>
  <c r="E24" i="11" s="1"/>
  <c r="C20" i="11"/>
  <c r="C24" i="11" s="1"/>
  <c r="B20" i="11"/>
  <c r="B22" i="11" s="1"/>
  <c r="F17" i="11"/>
  <c r="E17" i="11"/>
  <c r="D17" i="11"/>
  <c r="C17" i="11"/>
  <c r="B17" i="11"/>
  <c r="C16" i="11"/>
  <c r="F15" i="11"/>
  <c r="F16" i="11" s="1"/>
  <c r="E15" i="11"/>
  <c r="E16" i="11" s="1"/>
  <c r="D15" i="11"/>
  <c r="C15" i="11"/>
  <c r="B15" i="11"/>
  <c r="B16" i="11" s="1"/>
  <c r="D16" i="11" s="1"/>
  <c r="G10" i="11"/>
  <c r="D10" i="11"/>
  <c r="G17" i="11" l="1"/>
  <c r="G16" i="11"/>
  <c r="B24" i="11"/>
  <c r="B25" i="11" s="1"/>
  <c r="C22" i="11"/>
  <c r="C25" i="11" s="1"/>
  <c r="E22" i="11"/>
  <c r="E25" i="11" s="1"/>
  <c r="G15" i="11"/>
  <c r="F22" i="11"/>
  <c r="F25" i="11" s="1"/>
  <c r="D25" i="11" l="1"/>
  <c r="D27" i="11" s="1"/>
  <c r="D34" i="11" s="1"/>
  <c r="G25" i="11"/>
  <c r="G27" i="11" s="1"/>
  <c r="G34" i="11" s="1"/>
  <c r="F32" i="9" l="1"/>
  <c r="C32" i="9"/>
  <c r="F20" i="9"/>
  <c r="F24" i="9" s="1"/>
  <c r="E20" i="9"/>
  <c r="E24" i="9" s="1"/>
  <c r="C20" i="9"/>
  <c r="C24" i="9" s="1"/>
  <c r="B20" i="9"/>
  <c r="B24" i="9" s="1"/>
  <c r="F17" i="9"/>
  <c r="E17" i="9"/>
  <c r="D17" i="9"/>
  <c r="C17" i="9"/>
  <c r="B17" i="9"/>
  <c r="F16" i="9"/>
  <c r="C16" i="9"/>
  <c r="F15" i="9"/>
  <c r="E15" i="9"/>
  <c r="E16" i="9" s="1"/>
  <c r="D15" i="9"/>
  <c r="C15" i="9"/>
  <c r="B15" i="9"/>
  <c r="B16" i="9" s="1"/>
  <c r="D16" i="9" s="1"/>
  <c r="G10" i="9"/>
  <c r="D10" i="9"/>
  <c r="G16" i="9" l="1"/>
  <c r="G17" i="9"/>
  <c r="B22" i="9"/>
  <c r="B25" i="9" s="1"/>
  <c r="C22" i="9"/>
  <c r="C25" i="9" s="1"/>
  <c r="E22" i="9"/>
  <c r="E25" i="9" s="1"/>
  <c r="G15" i="9"/>
  <c r="F22" i="9"/>
  <c r="F25" i="9" s="1"/>
  <c r="D25" i="9" l="1"/>
  <c r="D27" i="9" s="1"/>
  <c r="D34" i="9" s="1"/>
  <c r="G25" i="9"/>
  <c r="G27" i="9" s="1"/>
  <c r="G34" i="9" s="1"/>
  <c r="F32" i="1" l="1"/>
  <c r="C32" i="1"/>
  <c r="F20" i="1"/>
  <c r="F24" i="1" s="1"/>
  <c r="E20" i="1"/>
  <c r="E22" i="1" s="1"/>
  <c r="C20" i="1"/>
  <c r="C24" i="1" s="1"/>
  <c r="B20" i="1"/>
  <c r="B22" i="1" s="1"/>
  <c r="F17" i="1"/>
  <c r="E17" i="1"/>
  <c r="C17" i="1"/>
  <c r="B17" i="1"/>
  <c r="F15" i="1"/>
  <c r="F16" i="1" s="1"/>
  <c r="E15" i="1"/>
  <c r="E16" i="1" s="1"/>
  <c r="C15" i="1"/>
  <c r="D15" i="1" s="1"/>
  <c r="B15" i="1"/>
  <c r="B16" i="1" s="1"/>
  <c r="G10" i="1"/>
  <c r="D10" i="1"/>
  <c r="D17" i="1" l="1"/>
  <c r="C16" i="1"/>
  <c r="D16" i="1" s="1"/>
  <c r="C22" i="1"/>
  <c r="C25" i="1" s="1"/>
  <c r="B24" i="1"/>
  <c r="B25" i="1" s="1"/>
  <c r="G16" i="1"/>
  <c r="F22" i="1"/>
  <c r="F25" i="1" s="1"/>
  <c r="G17" i="1"/>
  <c r="E24" i="1"/>
  <c r="E25" i="1" s="1"/>
  <c r="G15" i="1"/>
  <c r="D25" i="1" l="1"/>
  <c r="D27" i="1" s="1"/>
  <c r="D34" i="1" s="1"/>
  <c r="G25" i="1"/>
  <c r="G27" i="1" s="1"/>
  <c r="G34" i="1" s="1"/>
</calcChain>
</file>

<file path=xl/sharedStrings.xml><?xml version="1.0" encoding="utf-8"?>
<sst xmlns="http://schemas.openxmlformats.org/spreadsheetml/2006/main" count="136" uniqueCount="53">
  <si>
    <t>Enter values in white cells</t>
  </si>
  <si>
    <t>Formulas calculate values in gray cells</t>
  </si>
  <si>
    <t>when necessary values have been entered</t>
  </si>
  <si>
    <t>EXAMPLE</t>
  </si>
  <si>
    <t>Before</t>
  </si>
  <si>
    <t>After</t>
  </si>
  <si>
    <t>Saving</t>
  </si>
  <si>
    <t>Project Parameters</t>
  </si>
  <si>
    <t>Type</t>
  </si>
  <si>
    <t>Metal Halide</t>
  </si>
  <si>
    <t>LED</t>
  </si>
  <si>
    <t>Incremental usage rate per kWh, Note 1</t>
  </si>
  <si>
    <t>Demand rate per kW, Note 1</t>
  </si>
  <si>
    <t>Annual Energy Cost per Fixture</t>
  </si>
  <si>
    <t>Kilowatt hours per year, kWh
[Watts] x [Operating hours]  x [.001 kW/W] =</t>
  </si>
  <si>
    <t>Electric usage cost per year
[kWh per year] x [Incremental usage rate] =</t>
  </si>
  <si>
    <t>Electric demand cost per year
[Watts] x [.001 kW/W] x [demand rate] x [12 months] =</t>
  </si>
  <si>
    <t>Annual Maintenance Cost per Fixture</t>
  </si>
  <si>
    <t>Labor cost per replacement, Note 4</t>
  </si>
  <si>
    <t>Labor cost per year
[Labor cost] x [Replacements per year] =</t>
  </si>
  <si>
    <t>Annual Saving per Fixture</t>
  </si>
  <si>
    <t>Annual Savings
[Usage savings] + [Demand savings] + [Maintenance Savings] =</t>
  </si>
  <si>
    <t>Investment Cost per Fixture</t>
  </si>
  <si>
    <t>Rebate</t>
  </si>
  <si>
    <t>Labor cost for installation</t>
  </si>
  <si>
    <t>Investment cost per fixture
[Cost] - [Rebate] + [Labor] =</t>
  </si>
  <si>
    <t>Payback Period</t>
  </si>
  <si>
    <t>Simple Payback, years
[Investment cost] / [Annual saving] =</t>
  </si>
  <si>
    <t>Life, hours, Note 2</t>
  </si>
  <si>
    <t>Material cost per replacement, Note 3</t>
  </si>
  <si>
    <t>Material cost per year
[Material cost] x [Replacements per year] =</t>
  </si>
  <si>
    <t>Maintenance cost per year
[Material cost per year] + [Labor cost per year] =</t>
  </si>
  <si>
    <t>Replacements per year
[Life] / [Hours on per year] =</t>
  </si>
  <si>
    <t>Material cost of lamp(s), kit or fixture</t>
  </si>
  <si>
    <t>WORKSHEET FOR COST COMPARISON AND PAYBACK OF LED LIGHTING UPGRADES</t>
  </si>
  <si>
    <t>For use with Fact Sheets prepared by Waste Reduction Partners available at: wastereductionpartners.org</t>
  </si>
  <si>
    <t>Halogen</t>
  </si>
  <si>
    <t>Life, hours</t>
  </si>
  <si>
    <t>Material cost per replacement, Note 2</t>
  </si>
  <si>
    <t>Labor cost per replacement, Note 3</t>
  </si>
  <si>
    <t>Note 1.  Refer to an electric bill or utility web site for rate schedules.  
The incremental usage rate is the rate that would be applied to the last kWh consumed. For meters on a Time of Use rate, estimate the fraction of on peak and off peak for the lighting involved. Then combine the on peak and off peak rates weighted by these fractions. 
The demand rate would apply only if the lighting was turned on during the short period when peak demand occurs. Use zero if lighting upgrade will not change demand charge. 
EXAMPLE.  Duke Energy Small General Service rate for first 3000 kWh per month is $0.116238 per kWh (decreases to $0.071353 for higher usage) and no demand charge for less then 30 kW per month.</t>
  </si>
  <si>
    <t>Note 2. Replacement costs may not be well known. EXAMPLE assumes one half of new.</t>
  </si>
  <si>
    <t xml:space="preserve">Note 3. Labor cost will vary significantly between projects. EXAMPLE amounts are for illustration only. </t>
  </si>
  <si>
    <t>Note 2. Replacement costs may not be well known. EXAMPLE assumes new.</t>
  </si>
  <si>
    <t>T12 4ft.
4 lamp</t>
  </si>
  <si>
    <t>LED
Troffer</t>
  </si>
  <si>
    <t>Note 1.  Refer to an electric bill or utility web site for rate schedules.  
The incremental usage rate is the rate that would be applied to the last kWh consumed. For meters on a Time of Use rate, estimate the fraction of on peak and off peak for the lighting involved. Then combine the on peak and off peak rates weighted by these fractions. 
The demand rate would apply only if the lighting was turned on during the short period when peak demand occurs. Use zero if lighting upgrade will not change demand charge. 
EXAMPLE: Duke Energy Small General Service Rate for over 3000 kWh and over 30 kW per month.</t>
  </si>
  <si>
    <t>Note 2. Replacement costs may not be well known. EXAMPLE assumes one third of new.</t>
  </si>
  <si>
    <t>when necessary values have been entered.</t>
  </si>
  <si>
    <t>Note 1.  Refer to an electric bill or utility web site for rate schedules.  
The incremental usage rate is the rate that would be applied to the last kWh consumed. For meters on a Time of Use rate, estimate the fraction of on peak and off peak for the lighting involved. Then combine the on peak and off peak rates weighted by these fractions. 
The demand rate would apply only if the lighting was turned on during the short period when peak demand occurs. Use zero if lighting upgrade will not change demand charge. 
EXAMPLE: Duke Energy Large General Service Rate for  over 3000kWh and 30 kW per month</t>
  </si>
  <si>
    <t>Watts per fixture</t>
  </si>
  <si>
    <t>COMPARISON</t>
  </si>
  <si>
    <t>Operating hours per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</si>
</sst>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43" formatCode="_(* #,##0.00_);_(* \(#,##0.00\);_(* &quot;-&quot;??_);_(@_)"/>
    <numFmt numFmtId="164" formatCode="&quot;$&quot;#,##0.000"/>
    <numFmt numFmtId="165" formatCode="&quot;$&quot;#,##0.00"/>
    <numFmt numFmtId="166" formatCode="_(* #,##0_);_(* \(#,##0\);_(* &quot;-&quot;??_);_(@_)"/>
    <numFmt numFmtId="167" formatCode="0.0"/>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color indexed="8"/>
      <name val="Calibri"/>
      <family val="2"/>
    </font>
    <font>
      <sz val="10"/>
      <name val="Arial"/>
      <family val="2"/>
    </font>
    <font>
      <sz val="11"/>
      <color indexed="8"/>
      <name val="Calibri"/>
      <family val="2"/>
    </font>
    <font>
      <u/>
      <sz val="10"/>
      <color indexed="12"/>
      <name val="Arial"/>
      <family val="2"/>
    </font>
    <font>
      <u/>
      <sz val="11"/>
      <color theme="10"/>
      <name val="Calibri"/>
      <family val="2"/>
    </font>
    <font>
      <u/>
      <sz val="11"/>
      <color theme="10"/>
      <name val="Calibri"/>
      <family val="2"/>
      <scheme val="minor"/>
    </font>
    <font>
      <sz val="10"/>
      <color theme="1"/>
      <name val="Calibri"/>
      <family val="2"/>
    </font>
    <font>
      <b/>
      <sz val="11"/>
      <color theme="1"/>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3">
    <xf numFmtId="0" fontId="0" fillId="0" borderId="0"/>
    <xf numFmtId="43"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xf numFmtId="0" fontId="10" fillId="0" borderId="0"/>
    <xf numFmtId="0" fontId="10" fillId="0" borderId="0"/>
    <xf numFmtId="0" fontId="10" fillId="0" borderId="0"/>
    <xf numFmtId="0" fontId="5" fillId="0" borderId="0"/>
    <xf numFmtId="0" fontId="4"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4" fillId="0" borderId="0"/>
    <xf numFmtId="9" fontId="5" fillId="0" borderId="0" applyFont="0" applyFill="0" applyBorder="0" applyAlignment="0" applyProtection="0"/>
  </cellStyleXfs>
  <cellXfs count="64">
    <xf numFmtId="0" fontId="0" fillId="0" borderId="0" xfId="0"/>
    <xf numFmtId="0" fontId="2" fillId="0" borderId="0" xfId="0" applyFont="1"/>
    <xf numFmtId="0" fontId="2" fillId="0" borderId="0" xfId="0" applyFont="1" applyBorder="1" applyAlignment="1">
      <alignment horizontal="righ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0" xfId="0" applyFont="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vertical="center"/>
    </xf>
    <xf numFmtId="1" fontId="2" fillId="0" borderId="1" xfId="0" applyNumberFormat="1" applyFont="1" applyBorder="1" applyAlignment="1">
      <alignment vertical="center"/>
    </xf>
    <xf numFmtId="1" fontId="2" fillId="3" borderId="1" xfId="0" applyNumberFormat="1" applyFont="1" applyFill="1" applyBorder="1" applyAlignment="1">
      <alignment vertical="center"/>
    </xf>
    <xf numFmtId="1" fontId="2" fillId="0" borderId="1" xfId="0" applyNumberFormat="1" applyFont="1" applyBorder="1" applyAlignment="1" applyProtection="1">
      <alignment vertical="center"/>
      <protection locked="0"/>
    </xf>
    <xf numFmtId="164" fontId="2" fillId="0" borderId="1" xfId="2" applyNumberFormat="1" applyFont="1" applyBorder="1" applyAlignment="1">
      <alignment vertical="center"/>
    </xf>
    <xf numFmtId="164" fontId="2" fillId="0" borderId="1" xfId="2" applyNumberFormat="1" applyFont="1" applyBorder="1" applyAlignment="1" applyProtection="1">
      <alignment vertical="center"/>
      <protection locked="0"/>
    </xf>
    <xf numFmtId="165" fontId="2" fillId="0" borderId="1" xfId="2" applyNumberFormat="1" applyFont="1" applyBorder="1" applyAlignment="1">
      <alignment vertical="center"/>
    </xf>
    <xf numFmtId="165" fontId="2" fillId="0" borderId="1" xfId="2" applyNumberFormat="1" applyFont="1" applyBorder="1" applyAlignment="1" applyProtection="1">
      <alignment vertical="center"/>
      <protection locked="0"/>
    </xf>
    <xf numFmtId="165" fontId="2" fillId="3" borderId="1" xfId="2" applyNumberFormat="1" applyFont="1" applyFill="1" applyBorder="1" applyAlignment="1">
      <alignment vertical="center"/>
    </xf>
    <xf numFmtId="166" fontId="2" fillId="0" borderId="1" xfId="1" applyNumberFormat="1" applyFont="1" applyBorder="1" applyAlignment="1">
      <alignment vertical="center"/>
    </xf>
    <xf numFmtId="4" fontId="2" fillId="2" borderId="6" xfId="0" applyNumberFormat="1" applyFont="1" applyFill="1" applyBorder="1" applyAlignment="1">
      <alignment horizontal="center" vertical="center"/>
    </xf>
    <xf numFmtId="166" fontId="2" fillId="0" borderId="1" xfId="1" applyNumberFormat="1" applyFont="1" applyBorder="1" applyAlignment="1" applyProtection="1">
      <alignment vertical="center"/>
      <protection locked="0"/>
    </xf>
    <xf numFmtId="165" fontId="2" fillId="2" borderId="6" xfId="2" applyNumberFormat="1" applyFont="1" applyFill="1" applyBorder="1" applyAlignment="1">
      <alignment horizontal="center" vertical="center"/>
    </xf>
    <xf numFmtId="2" fontId="2" fillId="3" borderId="1" xfId="0" applyNumberFormat="1" applyFont="1" applyFill="1" applyBorder="1" applyAlignment="1">
      <alignment vertical="center"/>
    </xf>
    <xf numFmtId="4" fontId="2" fillId="2" borderId="7" xfId="0" applyNumberFormat="1" applyFont="1" applyFill="1" applyBorder="1" applyAlignment="1">
      <alignment horizontal="center" vertical="center"/>
    </xf>
    <xf numFmtId="0" fontId="2" fillId="3" borderId="1" xfId="0" applyNumberFormat="1" applyFont="1" applyFill="1" applyBorder="1" applyAlignment="1">
      <alignment vertical="center"/>
    </xf>
    <xf numFmtId="165" fontId="2" fillId="2" borderId="7" xfId="2" applyNumberFormat="1" applyFont="1" applyFill="1" applyBorder="1" applyAlignment="1">
      <alignment horizontal="center" vertical="center"/>
    </xf>
    <xf numFmtId="4" fontId="2" fillId="2" borderId="8" xfId="0" applyNumberFormat="1" applyFont="1" applyFill="1" applyBorder="1" applyAlignment="1">
      <alignment horizontal="center" vertical="center"/>
    </xf>
    <xf numFmtId="165" fontId="2" fillId="2" borderId="8" xfId="2" applyNumberFormat="1" applyFont="1" applyFill="1" applyBorder="1" applyAlignment="1">
      <alignment horizontal="center" vertical="center"/>
    </xf>
    <xf numFmtId="165" fontId="2" fillId="3" borderId="1" xfId="0" applyNumberFormat="1" applyFont="1" applyFill="1" applyBorder="1" applyAlignment="1">
      <alignment vertical="center"/>
    </xf>
    <xf numFmtId="7" fontId="2" fillId="0" borderId="1" xfId="2" applyNumberFormat="1" applyFont="1" applyBorder="1" applyAlignment="1">
      <alignment vertical="center"/>
    </xf>
    <xf numFmtId="7" fontId="2" fillId="0" borderId="1" xfId="2" applyNumberFormat="1" applyFont="1" applyBorder="1" applyAlignment="1" applyProtection="1">
      <alignment vertical="center"/>
      <protection locked="0"/>
    </xf>
    <xf numFmtId="44" fontId="2" fillId="3" borderId="1" xfId="2" applyFont="1" applyFill="1" applyBorder="1" applyAlignment="1">
      <alignment vertical="center"/>
    </xf>
    <xf numFmtId="167" fontId="2" fillId="3" borderId="1" xfId="0" applyNumberFormat="1" applyFont="1" applyFill="1" applyBorder="1" applyAlignment="1">
      <alignment vertical="center"/>
    </xf>
    <xf numFmtId="0" fontId="2" fillId="0" borderId="0" xfId="0" applyFont="1" applyAlignment="1">
      <alignment horizontal="right" vertical="center"/>
    </xf>
    <xf numFmtId="0" fontId="2" fillId="2" borderId="0" xfId="0" applyFont="1" applyFill="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Border="1" applyAlignment="1">
      <alignment horizontal="left" vertical="top" wrapText="1"/>
    </xf>
    <xf numFmtId="0" fontId="2" fillId="0" borderId="0" xfId="0" applyFont="1" applyBorder="1" applyAlignment="1">
      <alignment horizontal="left" vertical="center"/>
    </xf>
    <xf numFmtId="0" fontId="2" fillId="0" borderId="0" xfId="0" applyFont="1" applyBorder="1"/>
    <xf numFmtId="0" fontId="0" fillId="0" borderId="0" xfId="0" applyBorder="1"/>
    <xf numFmtId="0" fontId="3" fillId="0" borderId="1" xfId="0" applyFont="1" applyBorder="1" applyAlignment="1">
      <alignment horizontal="center" vertical="center"/>
    </xf>
    <xf numFmtId="0" fontId="3" fillId="0" borderId="1" xfId="0" applyFont="1" applyBorder="1" applyAlignment="1">
      <alignment horizontal="center"/>
    </xf>
    <xf numFmtId="0" fontId="2" fillId="0" borderId="1" xfId="0" applyFont="1" applyBorder="1" applyAlignment="1" applyProtection="1">
      <alignment horizontal="center" vertical="center" wrapText="1"/>
      <protection locked="0"/>
    </xf>
    <xf numFmtId="0" fontId="11" fillId="0" borderId="0" xfId="0" applyFont="1" applyAlignment="1">
      <alignment horizontal="center"/>
    </xf>
    <xf numFmtId="0" fontId="2" fillId="2" borderId="1" xfId="0" applyFont="1" applyFill="1" applyBorder="1" applyAlignment="1">
      <alignment horizontal="center" vertical="center"/>
    </xf>
    <xf numFmtId="0" fontId="2" fillId="0" borderId="0" xfId="0" applyFont="1" applyBorder="1" applyAlignment="1">
      <alignment horizontal="left" vertical="top" wrapText="1"/>
    </xf>
    <xf numFmtId="0" fontId="3" fillId="0" borderId="1" xfId="0" applyFont="1" applyBorder="1" applyAlignment="1">
      <alignment horizontal="center" vertical="center"/>
    </xf>
    <xf numFmtId="0" fontId="2" fillId="0" borderId="0" xfId="0" applyFont="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0" xfId="0" applyFont="1"/>
  </cellXfs>
  <cellStyles count="23">
    <cellStyle name="Comma" xfId="1" builtinId="3"/>
    <cellStyle name="Comma 2" xfId="3"/>
    <cellStyle name="Comma 2 2" xfId="4"/>
    <cellStyle name="Currency" xfId="2" builtinId="4"/>
    <cellStyle name="Hyperlink 2" xfId="5"/>
    <cellStyle name="Hyperlink 3" xfId="6"/>
    <cellStyle name="Hyperlink 4" xfId="7"/>
    <cellStyle name="Normal" xfId="0" builtinId="0"/>
    <cellStyle name="Normal 2" xfId="8"/>
    <cellStyle name="Normal 2 2" xfId="9"/>
    <cellStyle name="Normal 2 3" xfId="10"/>
    <cellStyle name="Normal 2 4" xfId="11"/>
    <cellStyle name="Normal 2_Assessment Report" xfId="12"/>
    <cellStyle name="Normal 3" xfId="13"/>
    <cellStyle name="Normal 4" xfId="14"/>
    <cellStyle name="Normal 4 2" xfId="15"/>
    <cellStyle name="Normal 4_Assessment Report" xfId="16"/>
    <cellStyle name="Normal 5" xfId="17"/>
    <cellStyle name="Normal 6" xfId="18"/>
    <cellStyle name="Normal 7" xfId="19"/>
    <cellStyle name="Normal 7 2" xfId="20"/>
    <cellStyle name="Normal 7_Assessment Report" xfId="21"/>
    <cellStyle name="Percent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0</xdr:rowOff>
    </xdr:from>
    <xdr:to>
      <xdr:col>9</xdr:col>
      <xdr:colOff>590550</xdr:colOff>
      <xdr:row>21</xdr:row>
      <xdr:rowOff>0</xdr:rowOff>
    </xdr:to>
    <xdr:sp macro="" textlink="">
      <xdr:nvSpPr>
        <xdr:cNvPr id="3" name="TextBox 2"/>
        <xdr:cNvSpPr txBox="1"/>
      </xdr:nvSpPr>
      <xdr:spPr>
        <a:xfrm>
          <a:off x="1" y="1142999"/>
          <a:ext cx="6076949" cy="36957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Introduction</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This worksheet is intended for use with Fact Sheets prepared by Waste Reduction Partners for lighting upgrades with LED products. These Fact Sheets are</a:t>
          </a:r>
          <a:r>
            <a:rPr lang="en-US" sz="1000" b="0" i="0" baseline="0">
              <a:solidFill>
                <a:schemeClr val="dk1"/>
              </a:solidFill>
              <a:effectLst/>
              <a:latin typeface="+mn-lt"/>
              <a:ea typeface="+mn-ea"/>
              <a:cs typeface="+mn-cs"/>
            </a:rPr>
            <a:t> available at: wastereductionpartners.org. 	</a:t>
          </a: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For fixtures operating more than 40 hours per week, the annual energy cost saving may be sufficient to justify upgrading tungsten, halogen or T12 linear fluorescent lamps  to LED products.  In other situations, the higher cost of LED products may appear to be a barrier to an upgrade.  For these cases a more detailed cost analysis is required and should include initial cost and rebates, labor, and replacement cost and labor.</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The work sheets on the adjacent tabs allows the current fixture to be compared to an</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upgrade by prorating the cost of operation on an annual basis.  This method allows a direct comparison of fixture with differing</a:t>
          </a:r>
          <a:r>
            <a:rPr lang="en-US" sz="1000" baseline="0">
              <a:solidFill>
                <a:schemeClr val="dk1"/>
              </a:solidFill>
              <a:effectLst/>
              <a:latin typeface="+mn-lt"/>
              <a:ea typeface="+mn-ea"/>
              <a:cs typeface="+mn-cs"/>
            </a:rPr>
            <a:t> initial cost, operating cost and maintenance cost.</a:t>
          </a:r>
          <a:r>
            <a:rPr lang="en-US" sz="10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Note:</a:t>
          </a:r>
          <a:r>
            <a:rPr lang="en-US" sz="1000" baseline="0">
              <a:solidFill>
                <a:schemeClr val="dk1"/>
              </a:solidFill>
              <a:effectLst/>
              <a:latin typeface="+mn-lt"/>
              <a:ea typeface="+mn-ea"/>
              <a:cs typeface="+mn-cs"/>
            </a:rPr>
            <a:t> Using  a life cycle  cost is not recommended when the usage  would be spread across more than 6 years.  The savings may appear large,  but depend strongly on the validity of the assumptions about  the life of the product. The benefit of a large initial cost  may or may not be realized over time.  </a:t>
          </a: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The worksheets contains a filled out examples for bulbs, troffers and high bay / low bay applications.</a:t>
          </a:r>
          <a:r>
            <a:rPr lang="en-US" sz="1000" baseline="0">
              <a:solidFill>
                <a:schemeClr val="dk1"/>
              </a:solidFill>
              <a:effectLst/>
              <a:latin typeface="+mn-lt"/>
              <a:ea typeface="+mn-ea"/>
              <a:cs typeface="+mn-cs"/>
            </a:rPr>
            <a:t>  The examples also illustrate different electric rate schedule s for small and large general service and with/without demand charges.</a:t>
          </a:r>
          <a:endParaRPr lang="en-US" sz="1000">
            <a:effectLst/>
          </a:endParaRPr>
        </a:p>
      </xdr:txBody>
    </xdr:sp>
    <xdr:clientData/>
  </xdr:twoCellAnchor>
  <xdr:twoCellAnchor>
    <xdr:from>
      <xdr:col>0</xdr:col>
      <xdr:colOff>28575</xdr:colOff>
      <xdr:row>70</xdr:row>
      <xdr:rowOff>114300</xdr:rowOff>
    </xdr:from>
    <xdr:to>
      <xdr:col>9</xdr:col>
      <xdr:colOff>581025</xdr:colOff>
      <xdr:row>79</xdr:row>
      <xdr:rowOff>38099</xdr:rowOff>
    </xdr:to>
    <xdr:sp macro="" textlink="">
      <xdr:nvSpPr>
        <xdr:cNvPr id="4" name="TextBox 3"/>
        <xdr:cNvSpPr txBox="1"/>
      </xdr:nvSpPr>
      <xdr:spPr>
        <a:xfrm>
          <a:off x="28575" y="4114800"/>
          <a:ext cx="6038850" cy="1638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smtClean="0">
              <a:solidFill>
                <a:schemeClr val="dk1"/>
              </a:solidFill>
              <a:latin typeface="+mn-lt"/>
              <a:ea typeface="+mn-ea"/>
              <a:cs typeface="+mn-cs"/>
            </a:rPr>
            <a:t>About This Work Sheet </a:t>
          </a:r>
        </a:p>
        <a:p>
          <a:endParaRPr lang="en-US" sz="1000" b="1" i="0" u="none" strike="noStrike" baseline="0" smtClean="0">
            <a:solidFill>
              <a:schemeClr val="dk1"/>
            </a:solidFill>
            <a:latin typeface="+mn-lt"/>
            <a:ea typeface="+mn-ea"/>
            <a:cs typeface="+mn-cs"/>
          </a:endParaRPr>
        </a:p>
        <a:p>
          <a:r>
            <a:rPr lang="en-US" sz="1000" b="0" i="0" u="none" strike="noStrike" baseline="0" smtClean="0">
              <a:solidFill>
                <a:schemeClr val="dk1"/>
              </a:solidFill>
              <a:latin typeface="+mn-lt"/>
              <a:ea typeface="+mn-ea"/>
              <a:cs typeface="+mn-cs"/>
            </a:rPr>
            <a:t>This work sheet is produced by Waste Reduction Partners, a program of the Land of Sky Regional Council and the N.C. Department of Environment and Natural Resources, Division of Environmental Assistance and Customer Service. The work of WRP is sponsored, in part, by the State Energy Program and the U.S. Department of Energy. However, any opinion, findings, conclusions, or recommendations expressed herein are those of the author(s) and do not necessarily reflect the views of either the N.C. DENR or the U.S. DOE. An online version of  the associated fact sheet is available at: wastereductionpartners.org. 	</a:t>
          </a:r>
        </a:p>
        <a:p>
          <a:endParaRPr lang="en-US" sz="1000"/>
        </a:p>
      </xdr:txBody>
    </xdr:sp>
    <xdr:clientData/>
  </xdr:twoCellAnchor>
  <xdr:twoCellAnchor>
    <xdr:from>
      <xdr:col>0</xdr:col>
      <xdr:colOff>9525</xdr:colOff>
      <xdr:row>21</xdr:row>
      <xdr:rowOff>19050</xdr:rowOff>
    </xdr:from>
    <xdr:to>
      <xdr:col>9</xdr:col>
      <xdr:colOff>600075</xdr:colOff>
      <xdr:row>64</xdr:row>
      <xdr:rowOff>114299</xdr:rowOff>
    </xdr:to>
    <xdr:sp macro="" textlink="">
      <xdr:nvSpPr>
        <xdr:cNvPr id="5" name="TextBox 4"/>
        <xdr:cNvSpPr txBox="1"/>
      </xdr:nvSpPr>
      <xdr:spPr>
        <a:xfrm>
          <a:off x="9525" y="4019550"/>
          <a:ext cx="6076950" cy="828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Instructions</a:t>
          </a:r>
        </a:p>
        <a:p>
          <a:endParaRPr lang="en-US" sz="1000"/>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A common worksheet is available on the three adjacent tabs (below). The tabs</a:t>
          </a:r>
          <a:r>
            <a:rPr lang="en-US" sz="1000" baseline="0">
              <a:solidFill>
                <a:schemeClr val="dk1"/>
              </a:solidFill>
              <a:effectLst/>
              <a:latin typeface="+mn-lt"/>
              <a:ea typeface="+mn-ea"/>
              <a:cs typeface="+mn-cs"/>
            </a:rPr>
            <a:t> differ in the example: bulbs, troffers and high bay / low bay.  The also differ in the electric rate used in the example.  </a:t>
          </a: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mn-lt"/>
              <a:ea typeface="+mn-ea"/>
              <a:cs typeface="+mn-cs"/>
            </a:rPr>
            <a:t>Basic information about the before and after cases is entered in the white cells and the results will populate the  light gray cell.  Alternatively, the comparison can be done manually using the equations listed in the right hand column. The individual fixture  costs can be scaled by the quantity of fixtures to determine project costs.</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The parameters to be entered in the white cells are:</a:t>
          </a:r>
        </a:p>
        <a:p>
          <a:pPr marL="0" marR="0" indent="0" defTabSz="914400" eaLnBrk="1" fontAlgn="auto" latinLnBrk="0" hangingPunct="1">
            <a:lnSpc>
              <a:spcPct val="100000"/>
            </a:lnSpc>
            <a:spcBef>
              <a:spcPts val="0"/>
            </a:spcBef>
            <a:spcAft>
              <a:spcPts val="0"/>
            </a:spcAft>
            <a:buClrTx/>
            <a:buSzTx/>
            <a:buFontTx/>
            <a:buNone/>
            <a:tabLst/>
            <a:defRPr/>
          </a:pPr>
          <a:endParaRPr lang="en-US" sz="1000" b="1">
            <a:solidFill>
              <a:schemeClr val="dk1"/>
            </a:solidFill>
            <a:effectLst/>
            <a:latin typeface="+mn-lt"/>
            <a:ea typeface="+mn-ea"/>
            <a:cs typeface="+mn-cs"/>
          </a:endParaRPr>
        </a:p>
        <a:p>
          <a:pPr lvl="0"/>
          <a:r>
            <a:rPr lang="en-US" sz="1000">
              <a:solidFill>
                <a:schemeClr val="dk1"/>
              </a:solidFill>
              <a:effectLst/>
              <a:latin typeface="+mn-lt"/>
              <a:ea typeface="+mn-ea"/>
              <a:cs typeface="+mn-cs"/>
            </a:rPr>
            <a:t>Type. Enter description of before and after equipment.</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Watts.  This is the wattage of the before and after fixtures including ballast and the total wattage of the lamps in the fixture.</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Hours per year.  Estimate of the annual operating time for the fixture.</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Incremental usage rate.  Refer to an electric bill or utility web site for rate schedules.  The incremental usage rate is the rate that would be applied to the last kWh consumed. For meters on a Time of Use rate, estimate the fraction of on peak and off peak for the lighting involved. Then combine the on peak and off peak rates weighted by these fractions. </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Demand rate per kW. The demand rate would apply only if the lighting was turned on during the short period when peak demand occurs. Use zero if lighting upgrade will not change demand charge. </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Life.  This is the rated life of the light source.</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Material cost per replacement. Both the before and after fixture with require service when the light output is no longer acceptable. Enter to cost of a full set of bulbs or lamps for the before fixture. If the after fixture uses LED bulbs, then used the cost without rebate for a full set of bulbs. Some LED fixtures (troffers, high bay and low bay) cannot be serviced and the whole fixture must be replaced.  For other LED fixtures the replacement light source may be expensive.  The cost to service a LED unit may not be readily available.  Using half the new fixture price can be a starting point. </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Labor cost per replacement.  This cost may be low (included in maintenance budget) or high (and electrician replacing a complex LED troffer or renting a life). Enter the best estimate available.</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Investment cost of lamp(s), kit or fixture.  This item is the cost of all materials to upgrade the fixture.</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Rebate.  Rebates and incentives are widely available for LED products from utilities and other sources.</a:t>
          </a:r>
        </a:p>
        <a:p>
          <a:pPr lvl="0"/>
          <a:endParaRPr lang="en-US" sz="1000">
            <a:solidFill>
              <a:schemeClr val="dk1"/>
            </a:solidFill>
            <a:effectLst/>
            <a:latin typeface="+mn-lt"/>
            <a:ea typeface="+mn-ea"/>
            <a:cs typeface="+mn-cs"/>
          </a:endParaRPr>
        </a:p>
        <a:p>
          <a:pPr lvl="0"/>
          <a:r>
            <a:rPr lang="en-US" sz="1000">
              <a:solidFill>
                <a:schemeClr val="dk1"/>
              </a:solidFill>
              <a:effectLst/>
              <a:latin typeface="+mn-lt"/>
              <a:ea typeface="+mn-ea"/>
              <a:cs typeface="+mn-cs"/>
            </a:rPr>
            <a:t>Labor cost for installation. This cost can vary from low (changing lamps) to high (electrician wiring new unit up on a lift). Enter best estimate available.  </a:t>
          </a:r>
        </a:p>
        <a:p>
          <a:endParaRPr lang="en-US" sz="1000" baseline="0"/>
        </a:p>
        <a:p>
          <a:endParaRPr lang="en-US" sz="1000" baseline="0"/>
        </a:p>
        <a:p>
          <a:r>
            <a:rPr lang="en-US" sz="1000" b="1" baseline="0"/>
            <a:t>Results will be populated in the light gray cells </a:t>
          </a:r>
          <a:r>
            <a:rPr lang="en-US" sz="1000" baseline="0"/>
            <a:t>when sufficient  information has been entered in the white cells.</a:t>
          </a:r>
        </a:p>
        <a:p>
          <a:endParaRPr lang="en-US" sz="1000" baseline="0"/>
        </a:p>
        <a:p>
          <a:r>
            <a:rPr lang="en-US" sz="1000" baseline="0"/>
            <a:t>The worksheet is protected except for the white entry cells because overwriting other cells would create computational errors.  </a:t>
          </a:r>
        </a:p>
        <a:p>
          <a:endParaRPr lang="en-US" sz="1000" baseline="0"/>
        </a:p>
        <a:p>
          <a:endParaRPr lang="en-US" sz="10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39</xdr:row>
      <xdr:rowOff>0</xdr:rowOff>
    </xdr:from>
    <xdr:to>
      <xdr:col>6</xdr:col>
      <xdr:colOff>581025</xdr:colOff>
      <xdr:row>49</xdr:row>
      <xdr:rowOff>114299</xdr:rowOff>
    </xdr:to>
    <xdr:sp macro="" textlink="">
      <xdr:nvSpPr>
        <xdr:cNvPr id="2" name="TextBox 1"/>
        <xdr:cNvSpPr txBox="1"/>
      </xdr:nvSpPr>
      <xdr:spPr>
        <a:xfrm>
          <a:off x="0" y="9877425"/>
          <a:ext cx="6838950" cy="1638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smtClean="0">
              <a:solidFill>
                <a:schemeClr val="dk1"/>
              </a:solidFill>
              <a:latin typeface="+mn-lt"/>
              <a:ea typeface="+mn-ea"/>
              <a:cs typeface="+mn-cs"/>
            </a:rPr>
            <a:t>About This Work Sheet </a:t>
          </a:r>
        </a:p>
        <a:p>
          <a:endParaRPr lang="en-US" sz="1000" b="1" i="0" u="none" strike="noStrike" baseline="0" smtClean="0">
            <a:solidFill>
              <a:schemeClr val="dk1"/>
            </a:solidFill>
            <a:latin typeface="+mn-lt"/>
            <a:ea typeface="+mn-ea"/>
            <a:cs typeface="+mn-cs"/>
          </a:endParaRPr>
        </a:p>
        <a:p>
          <a:r>
            <a:rPr lang="en-US" sz="1000" b="0" i="0" u="none" strike="noStrike" baseline="0" smtClean="0">
              <a:solidFill>
                <a:schemeClr val="dk1"/>
              </a:solidFill>
              <a:latin typeface="+mn-lt"/>
              <a:ea typeface="+mn-ea"/>
              <a:cs typeface="+mn-cs"/>
            </a:rPr>
            <a:t>This work sheet is produced by Waste Reduction Partners, a program of the Land of Sky Regional Council and the N.C. Department of Environment and Natural Resources, Division of Environmental Assistance and Customer Service. The work of WRP is sponsored, in part, by the State Energy Program and the U.S. Department of Energy. However, any opinion, findings, conclusions, or recommendations expressed herein are those of the author(s) and do not necessarily reflect the views of either the N.C. DENR or the U.S. DOE. An online version of  the associated fact sheet is available at: wastereductionpartners.org. 	</a:t>
          </a:r>
        </a:p>
        <a:p>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39</xdr:row>
      <xdr:rowOff>0</xdr:rowOff>
    </xdr:from>
    <xdr:to>
      <xdr:col>7</xdr:col>
      <xdr:colOff>9525</xdr:colOff>
      <xdr:row>49</xdr:row>
      <xdr:rowOff>114299</xdr:rowOff>
    </xdr:to>
    <xdr:sp macro="" textlink="">
      <xdr:nvSpPr>
        <xdr:cNvPr id="2" name="TextBox 1"/>
        <xdr:cNvSpPr txBox="1"/>
      </xdr:nvSpPr>
      <xdr:spPr>
        <a:xfrm>
          <a:off x="0" y="9734550"/>
          <a:ext cx="6905625" cy="1638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smtClean="0">
              <a:solidFill>
                <a:schemeClr val="dk1"/>
              </a:solidFill>
              <a:latin typeface="+mn-lt"/>
              <a:ea typeface="+mn-ea"/>
              <a:cs typeface="+mn-cs"/>
            </a:rPr>
            <a:t>About This Work Sheet </a:t>
          </a:r>
        </a:p>
        <a:p>
          <a:endParaRPr lang="en-US" sz="1000" b="1" i="0" u="none" strike="noStrike" baseline="0" smtClean="0">
            <a:solidFill>
              <a:schemeClr val="dk1"/>
            </a:solidFill>
            <a:latin typeface="+mn-lt"/>
            <a:ea typeface="+mn-ea"/>
            <a:cs typeface="+mn-cs"/>
          </a:endParaRPr>
        </a:p>
        <a:p>
          <a:r>
            <a:rPr lang="en-US" sz="1000" b="0" i="0" u="none" strike="noStrike" baseline="0" smtClean="0">
              <a:solidFill>
                <a:schemeClr val="dk1"/>
              </a:solidFill>
              <a:latin typeface="+mn-lt"/>
              <a:ea typeface="+mn-ea"/>
              <a:cs typeface="+mn-cs"/>
            </a:rPr>
            <a:t>This work sheet is produced by Waste Reduction Partners, a program of the Land of Sky Regional Council and the N.C. Department of Environment and Natural Resources, Division of Environmental Assistance and Customer Service. The work of WRP is sponsored, in part, by the State Energy Program and the U.S. Department of Energy. However, any opinion, findings, conclusions, or recommendations expressed herein are those of the author(s) and do not necessarily reflect the views of either the N.C. DENR or the U.S. DOE. An online version of  the associated fact sheet is available at: wastereductionpartners.org. 	</a:t>
          </a:r>
        </a:p>
        <a:p>
          <a:endParaRPr lang="en-US"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40</xdr:row>
      <xdr:rowOff>0</xdr:rowOff>
    </xdr:from>
    <xdr:to>
      <xdr:col>6</xdr:col>
      <xdr:colOff>571500</xdr:colOff>
      <xdr:row>50</xdr:row>
      <xdr:rowOff>114299</xdr:rowOff>
    </xdr:to>
    <xdr:sp macro="" textlink="">
      <xdr:nvSpPr>
        <xdr:cNvPr id="2" name="TextBox 1"/>
        <xdr:cNvSpPr txBox="1"/>
      </xdr:nvSpPr>
      <xdr:spPr>
        <a:xfrm>
          <a:off x="0" y="9886950"/>
          <a:ext cx="6829425" cy="1638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baseline="0" smtClean="0">
              <a:solidFill>
                <a:schemeClr val="dk1"/>
              </a:solidFill>
              <a:latin typeface="+mn-lt"/>
              <a:ea typeface="+mn-ea"/>
              <a:cs typeface="+mn-cs"/>
            </a:rPr>
            <a:t>About This Work Sheet </a:t>
          </a:r>
        </a:p>
        <a:p>
          <a:endParaRPr lang="en-US" sz="1000" b="1" i="0" u="none" strike="noStrike" baseline="0" smtClean="0">
            <a:solidFill>
              <a:schemeClr val="dk1"/>
            </a:solidFill>
            <a:latin typeface="+mn-lt"/>
            <a:ea typeface="+mn-ea"/>
            <a:cs typeface="+mn-cs"/>
          </a:endParaRPr>
        </a:p>
        <a:p>
          <a:r>
            <a:rPr lang="en-US" sz="1000" b="0" i="0" u="none" strike="noStrike" baseline="0" smtClean="0">
              <a:solidFill>
                <a:schemeClr val="dk1"/>
              </a:solidFill>
              <a:latin typeface="+mn-lt"/>
              <a:ea typeface="+mn-ea"/>
              <a:cs typeface="+mn-cs"/>
            </a:rPr>
            <a:t>This work sheet is produced by Waste Reduction Partners, a program of the Land of Sky Regional Council and the N.C. Department of Environment and Natural Resources, Division of Environmental Assistance and Customer Service. The work of WRP is sponsored, in part, by the State Energy Program and the U.S. Department of Energy. However, any opinion, findings, conclusions, or recommendations expressed herein are those of the author(s) and do not necessarily reflect the views of either the N.C. DENR or the U.S. DOE. An online version of  the associated fact sheet is available at: wastereductionpartners.org. 	</a:t>
          </a:r>
        </a:p>
        <a:p>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abSelected="1" zoomScaleNormal="100" zoomScaleSheetLayoutView="100" workbookViewId="0">
      <selection activeCell="M16" sqref="M16"/>
    </sheetView>
  </sheetViews>
  <sheetFormatPr defaultRowHeight="15" x14ac:dyDescent="0.25"/>
  <sheetData>
    <row r="1" spans="1:10" x14ac:dyDescent="0.25">
      <c r="A1" s="47" t="s">
        <v>34</v>
      </c>
      <c r="B1" s="47"/>
      <c r="C1" s="47"/>
      <c r="D1" s="47"/>
      <c r="E1" s="47"/>
      <c r="F1" s="47"/>
      <c r="G1" s="47"/>
      <c r="H1" s="47"/>
      <c r="I1" s="47"/>
      <c r="J1" s="47"/>
    </row>
    <row r="22" spans="4:4" x14ac:dyDescent="0.25">
      <c r="D22" s="43"/>
    </row>
  </sheetData>
  <mergeCells count="1">
    <mergeCell ref="A1:J1"/>
  </mergeCells>
  <pageMargins left="0.7" right="0.7" top="0.75" bottom="0.75" header="0.3" footer="0.3"/>
  <pageSetup orientation="portrait" verticalDpi="300" r:id="rId1"/>
  <customProperties>
    <customPr name="DrillPoint.Mode" r:id="rId2"/>
    <customPr name="DrillPoint.Subsheet"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showWhiteSpace="0" zoomScaleNormal="100" zoomScaleSheetLayoutView="120" workbookViewId="0">
      <selection activeCell="D11" sqref="D11:D13"/>
    </sheetView>
  </sheetViews>
  <sheetFormatPr defaultColWidth="9.140625" defaultRowHeight="12" customHeight="1" x14ac:dyDescent="0.2"/>
  <cols>
    <col min="1" max="1" width="43.7109375" style="1" customWidth="1"/>
    <col min="2" max="7" width="9.140625" style="1" customWidth="1"/>
    <col min="8" max="8" width="2.42578125" style="1" customWidth="1"/>
    <col min="9" max="16384" width="9.140625" style="1"/>
  </cols>
  <sheetData>
    <row r="1" spans="1:7" ht="12" customHeight="1" x14ac:dyDescent="0.2">
      <c r="A1" s="52" t="s">
        <v>34</v>
      </c>
      <c r="B1" s="52"/>
      <c r="C1" s="52"/>
      <c r="D1" s="52"/>
      <c r="E1" s="52"/>
      <c r="F1" s="52"/>
      <c r="G1" s="52"/>
    </row>
    <row r="2" spans="1:7" ht="12" customHeight="1" x14ac:dyDescent="0.2">
      <c r="A2" s="53" t="s">
        <v>35</v>
      </c>
      <c r="B2" s="53"/>
      <c r="C2" s="53"/>
      <c r="D2" s="53"/>
      <c r="E2" s="53"/>
      <c r="F2" s="53"/>
      <c r="G2" s="53"/>
    </row>
    <row r="3" spans="1:7" ht="12" customHeight="1" x14ac:dyDescent="0.2">
      <c r="D3" s="8"/>
      <c r="E3" s="8"/>
      <c r="F3" s="8"/>
      <c r="G3" s="8"/>
    </row>
    <row r="4" spans="1:7" ht="12" customHeight="1" x14ac:dyDescent="0.2">
      <c r="A4" s="2" t="s">
        <v>0</v>
      </c>
      <c r="B4" s="10"/>
      <c r="C4" s="8"/>
      <c r="D4" s="8"/>
      <c r="E4" s="8"/>
      <c r="F4" s="8"/>
      <c r="G4" s="8"/>
    </row>
    <row r="5" spans="1:7" ht="12" customHeight="1" x14ac:dyDescent="0.2">
      <c r="A5" s="36" t="s">
        <v>1</v>
      </c>
      <c r="B5" s="37"/>
      <c r="C5" s="41" t="s">
        <v>2</v>
      </c>
    </row>
    <row r="6" spans="1:7" ht="12" customHeight="1" x14ac:dyDescent="0.2">
      <c r="A6" s="54"/>
      <c r="B6" s="56" t="s">
        <v>3</v>
      </c>
      <c r="C6" s="56"/>
      <c r="D6" s="56"/>
      <c r="E6" s="57" t="s">
        <v>51</v>
      </c>
      <c r="F6" s="58"/>
      <c r="G6" s="59"/>
    </row>
    <row r="7" spans="1:7" ht="12" customHeight="1" x14ac:dyDescent="0.2">
      <c r="A7" s="55"/>
      <c r="B7" s="9" t="s">
        <v>4</v>
      </c>
      <c r="C7" s="9" t="s">
        <v>5</v>
      </c>
      <c r="D7" s="9" t="s">
        <v>6</v>
      </c>
      <c r="E7" s="45" t="s">
        <v>4</v>
      </c>
      <c r="F7" s="45" t="s">
        <v>5</v>
      </c>
      <c r="G7" s="45" t="s">
        <v>6</v>
      </c>
    </row>
    <row r="8" spans="1:7" ht="14.25" customHeight="1" x14ac:dyDescent="0.2">
      <c r="A8" s="50" t="s">
        <v>7</v>
      </c>
      <c r="B8" s="50"/>
      <c r="C8" s="50"/>
      <c r="D8" s="50"/>
      <c r="E8" s="50"/>
      <c r="F8" s="50"/>
      <c r="G8" s="50"/>
    </row>
    <row r="9" spans="1:7" ht="28.7" customHeight="1" x14ac:dyDescent="0.2">
      <c r="A9" s="3" t="s">
        <v>8</v>
      </c>
      <c r="B9" s="11" t="s">
        <v>36</v>
      </c>
      <c r="C9" s="11" t="s">
        <v>10</v>
      </c>
      <c r="D9" s="12"/>
      <c r="E9" s="46"/>
      <c r="F9" s="46"/>
      <c r="G9" s="12"/>
    </row>
    <row r="10" spans="1:7" ht="14.25" customHeight="1" x14ac:dyDescent="0.2">
      <c r="A10" s="3" t="s">
        <v>50</v>
      </c>
      <c r="B10" s="13">
        <v>72</v>
      </c>
      <c r="C10" s="13">
        <v>15</v>
      </c>
      <c r="D10" s="14">
        <f>B10-C10</f>
        <v>57</v>
      </c>
      <c r="E10" s="15"/>
      <c r="F10" s="15"/>
      <c r="G10" s="14" t="str">
        <f>IF(OR(E10="",F10=""),"",E10-F10)</f>
        <v/>
      </c>
    </row>
    <row r="11" spans="1:7" ht="14.25" customHeight="1" x14ac:dyDescent="0.2">
      <c r="A11" s="3" t="s">
        <v>52</v>
      </c>
      <c r="B11" s="13">
        <v>3000</v>
      </c>
      <c r="C11" s="13">
        <v>3000</v>
      </c>
      <c r="D11" s="60"/>
      <c r="E11" s="15"/>
      <c r="F11" s="15"/>
      <c r="G11" s="60"/>
    </row>
    <row r="12" spans="1:7" ht="14.25" customHeight="1" x14ac:dyDescent="0.2">
      <c r="A12" s="3" t="s">
        <v>11</v>
      </c>
      <c r="B12" s="16">
        <v>0.11600000000000001</v>
      </c>
      <c r="C12" s="16">
        <v>0.11600000000000001</v>
      </c>
      <c r="D12" s="61"/>
      <c r="E12" s="17"/>
      <c r="F12" s="17"/>
      <c r="G12" s="61"/>
    </row>
    <row r="13" spans="1:7" ht="14.25" customHeight="1" x14ac:dyDescent="0.2">
      <c r="A13" s="3" t="s">
        <v>12</v>
      </c>
      <c r="B13" s="18"/>
      <c r="C13" s="18"/>
      <c r="D13" s="62"/>
      <c r="E13" s="19"/>
      <c r="F13" s="19"/>
      <c r="G13" s="62"/>
    </row>
    <row r="14" spans="1:7" ht="14.25" customHeight="1" x14ac:dyDescent="0.2">
      <c r="A14" s="50" t="s">
        <v>13</v>
      </c>
      <c r="B14" s="50"/>
      <c r="C14" s="50"/>
      <c r="D14" s="50"/>
      <c r="E14" s="50"/>
      <c r="F14" s="50"/>
      <c r="G14" s="50"/>
    </row>
    <row r="15" spans="1:7" ht="28.7" customHeight="1" x14ac:dyDescent="0.2">
      <c r="A15" s="4" t="s">
        <v>14</v>
      </c>
      <c r="B15" s="14">
        <f>B10*B11*0.001</f>
        <v>216</v>
      </c>
      <c r="C15" s="14">
        <f>C10*C11*0.001</f>
        <v>45</v>
      </c>
      <c r="D15" s="14">
        <f>B15-C15</f>
        <v>171</v>
      </c>
      <c r="E15" s="14" t="str">
        <f>IF(AND(E10="",E11="")=TRUE,"",E10*E11*0.001)</f>
        <v/>
      </c>
      <c r="F15" s="14" t="str">
        <f>IF(AND(F10="",F11="")=TRUE,"",F10*F11*0.001)</f>
        <v/>
      </c>
      <c r="G15" s="14" t="str">
        <f>IF(OR(E15="",F15=""),"",E15-F15)</f>
        <v/>
      </c>
    </row>
    <row r="16" spans="1:7" ht="28.7" customHeight="1" x14ac:dyDescent="0.2">
      <c r="A16" s="4" t="s">
        <v>15</v>
      </c>
      <c r="B16" s="20">
        <f>B15*B12</f>
        <v>25.056000000000001</v>
      </c>
      <c r="C16" s="20">
        <f>C15*C12</f>
        <v>5.2200000000000006</v>
      </c>
      <c r="D16" s="20">
        <f>B16-C16</f>
        <v>19.835999999999999</v>
      </c>
      <c r="E16" s="20" t="str">
        <f>IF(AND(E15="",E12="")=TRUE,"",E15*E12)</f>
        <v/>
      </c>
      <c r="F16" s="20" t="str">
        <f>IF(AND(F15="",F12="")=TRUE,"",F15*F12)</f>
        <v/>
      </c>
      <c r="G16" s="20" t="str">
        <f>IF(OR(E16="",F16=""),"",E16-F16)</f>
        <v/>
      </c>
    </row>
    <row r="17" spans="1:7" ht="28.7" customHeight="1" x14ac:dyDescent="0.2">
      <c r="A17" s="4" t="s">
        <v>16</v>
      </c>
      <c r="B17" s="20">
        <f>B10*0.001*B13*12</f>
        <v>0</v>
      </c>
      <c r="C17" s="20">
        <f>C10*0.001*C13*12</f>
        <v>0</v>
      </c>
      <c r="D17" s="20">
        <f>B17-C17</f>
        <v>0</v>
      </c>
      <c r="E17" s="20" t="str">
        <f>IF(AND(E10="",E13="")=TRUE,"",E10*0.001*E13*12)</f>
        <v/>
      </c>
      <c r="F17" s="20" t="str">
        <f>IF(AND(F10="",F13="")=TRUE,"",F10*0.001*F13*12)</f>
        <v/>
      </c>
      <c r="G17" s="20" t="str">
        <f>IF(OR(E17="",F17=""),"",E17-F17)</f>
        <v/>
      </c>
    </row>
    <row r="18" spans="1:7" ht="14.25" customHeight="1" x14ac:dyDescent="0.2">
      <c r="A18" s="50" t="s">
        <v>17</v>
      </c>
      <c r="B18" s="50"/>
      <c r="C18" s="50"/>
      <c r="D18" s="50"/>
      <c r="E18" s="50"/>
      <c r="F18" s="50"/>
      <c r="G18" s="50"/>
    </row>
    <row r="19" spans="1:7" ht="14.25" customHeight="1" x14ac:dyDescent="0.2">
      <c r="A19" s="3" t="s">
        <v>37</v>
      </c>
      <c r="B19" s="21">
        <v>1000</v>
      </c>
      <c r="C19" s="21">
        <v>25000</v>
      </c>
      <c r="D19" s="22"/>
      <c r="E19" s="23"/>
      <c r="F19" s="23"/>
      <c r="G19" s="24"/>
    </row>
    <row r="20" spans="1:7" ht="28.7" customHeight="1" x14ac:dyDescent="0.2">
      <c r="A20" s="4" t="s">
        <v>32</v>
      </c>
      <c r="B20" s="25">
        <f>B11/B19</f>
        <v>3</v>
      </c>
      <c r="C20" s="25">
        <f>C11/C19</f>
        <v>0.12</v>
      </c>
      <c r="D20" s="26"/>
      <c r="E20" s="27" t="str">
        <f>IF(E19&gt;0,E11/E19,"")</f>
        <v/>
      </c>
      <c r="F20" s="25" t="str">
        <f>IF(F19&gt;0,F11/F19,"")</f>
        <v/>
      </c>
      <c r="G20" s="28"/>
    </row>
    <row r="21" spans="1:7" ht="12" customHeight="1" x14ac:dyDescent="0.2">
      <c r="A21" s="3" t="s">
        <v>38</v>
      </c>
      <c r="B21" s="18">
        <v>1.49</v>
      </c>
      <c r="C21" s="18">
        <v>18.47</v>
      </c>
      <c r="D21" s="26"/>
      <c r="E21" s="19"/>
      <c r="F21" s="19"/>
      <c r="G21" s="28"/>
    </row>
    <row r="22" spans="1:7" ht="28.7" customHeight="1" x14ac:dyDescent="0.2">
      <c r="A22" s="4" t="s">
        <v>30</v>
      </c>
      <c r="B22" s="20">
        <f>B21*B20</f>
        <v>4.47</v>
      </c>
      <c r="C22" s="20">
        <f>C21*C20</f>
        <v>2.2163999999999997</v>
      </c>
      <c r="D22" s="26"/>
      <c r="E22" s="20" t="str">
        <f>IF(AND(E21="",E20="")=TRUE,"",E21*E20)</f>
        <v/>
      </c>
      <c r="F22" s="20" t="str">
        <f>IF(AND(F21="",F20="")=TRUE,"",F21*F20)</f>
        <v/>
      </c>
      <c r="G22" s="28"/>
    </row>
    <row r="23" spans="1:7" ht="12" customHeight="1" x14ac:dyDescent="0.2">
      <c r="A23" s="3" t="s">
        <v>39</v>
      </c>
      <c r="B23" s="18">
        <v>2</v>
      </c>
      <c r="C23" s="18">
        <v>2</v>
      </c>
      <c r="D23" s="26"/>
      <c r="E23" s="19"/>
      <c r="F23" s="19"/>
      <c r="G23" s="28"/>
    </row>
    <row r="24" spans="1:7" ht="28.5" customHeight="1" x14ac:dyDescent="0.2">
      <c r="A24" s="4" t="s">
        <v>19</v>
      </c>
      <c r="B24" s="20">
        <f>B23*B20</f>
        <v>6</v>
      </c>
      <c r="C24" s="20">
        <f>C23*C20</f>
        <v>0.24</v>
      </c>
      <c r="D24" s="29"/>
      <c r="E24" s="20" t="str">
        <f>IF(AND(E23="",E20="")=TRUE,"",E23*E20)</f>
        <v/>
      </c>
      <c r="F24" s="20" t="str">
        <f>IF(AND(F23="",F20="")=TRUE,"",F23*F20)</f>
        <v/>
      </c>
      <c r="G24" s="30"/>
    </row>
    <row r="25" spans="1:7" ht="28.7" customHeight="1" x14ac:dyDescent="0.2">
      <c r="A25" s="4" t="s">
        <v>31</v>
      </c>
      <c r="B25" s="20">
        <f>B22+B24</f>
        <v>10.469999999999999</v>
      </c>
      <c r="C25" s="20">
        <f>C22+C24</f>
        <v>2.4563999999999995</v>
      </c>
      <c r="D25" s="20">
        <f>B25-C25</f>
        <v>8.0136000000000003</v>
      </c>
      <c r="E25" s="20" t="str">
        <f>IF(AND(E22="",E24="")=TRUE,"",E22+E24)</f>
        <v/>
      </c>
      <c r="F25" s="20" t="str">
        <f>IF(AND(F22="",F24="")=TRUE,"",F22+F24)</f>
        <v/>
      </c>
      <c r="G25" s="20" t="str">
        <f>IF(OR(E25="",F25=""),"",E25-F25)</f>
        <v/>
      </c>
    </row>
    <row r="26" spans="1:7" ht="14.25" customHeight="1" x14ac:dyDescent="0.2">
      <c r="A26" s="50" t="s">
        <v>20</v>
      </c>
      <c r="B26" s="50"/>
      <c r="C26" s="50"/>
      <c r="D26" s="50"/>
      <c r="E26" s="50"/>
      <c r="F26" s="50"/>
      <c r="G26" s="50"/>
    </row>
    <row r="27" spans="1:7" ht="39" customHeight="1" x14ac:dyDescent="0.2">
      <c r="A27" s="4" t="s">
        <v>21</v>
      </c>
      <c r="B27" s="48"/>
      <c r="C27" s="48"/>
      <c r="D27" s="31">
        <f>D16+D17+D25</f>
        <v>27.849599999999999</v>
      </c>
      <c r="E27" s="48"/>
      <c r="F27" s="48"/>
      <c r="G27" s="31" t="str">
        <f>IF(G16="","",SUM(G16,G17,G25))</f>
        <v/>
      </c>
    </row>
    <row r="28" spans="1:7" ht="14.25" customHeight="1" x14ac:dyDescent="0.2">
      <c r="A28" s="50" t="s">
        <v>22</v>
      </c>
      <c r="B28" s="50"/>
      <c r="C28" s="50"/>
      <c r="D28" s="50"/>
      <c r="E28" s="50"/>
      <c r="F28" s="50"/>
      <c r="G28" s="50"/>
    </row>
    <row r="29" spans="1:7" ht="12" customHeight="1" x14ac:dyDescent="0.2">
      <c r="A29" s="3" t="s">
        <v>33</v>
      </c>
      <c r="B29" s="48"/>
      <c r="C29" s="32">
        <v>18.47</v>
      </c>
      <c r="D29" s="48"/>
      <c r="E29" s="48"/>
      <c r="F29" s="33"/>
      <c r="G29" s="48"/>
    </row>
    <row r="30" spans="1:7" ht="12" customHeight="1" x14ac:dyDescent="0.2">
      <c r="A30" s="3" t="s">
        <v>23</v>
      </c>
      <c r="B30" s="48"/>
      <c r="C30" s="32">
        <v>10</v>
      </c>
      <c r="D30" s="48"/>
      <c r="E30" s="48"/>
      <c r="F30" s="33"/>
      <c r="G30" s="48"/>
    </row>
    <row r="31" spans="1:7" ht="12" customHeight="1" x14ac:dyDescent="0.2">
      <c r="A31" s="3" t="s">
        <v>24</v>
      </c>
      <c r="B31" s="48"/>
      <c r="C31" s="32">
        <v>2</v>
      </c>
      <c r="D31" s="48"/>
      <c r="E31" s="48"/>
      <c r="F31" s="33"/>
      <c r="G31" s="48"/>
    </row>
    <row r="32" spans="1:7" ht="28.7" customHeight="1" x14ac:dyDescent="0.2">
      <c r="A32" s="4" t="s">
        <v>25</v>
      </c>
      <c r="B32" s="48"/>
      <c r="C32" s="34">
        <f>C29-C30+C31</f>
        <v>10.469999999999999</v>
      </c>
      <c r="D32" s="48"/>
      <c r="E32" s="48"/>
      <c r="F32" s="34" t="str">
        <f>IF(F29="","",F29-F30+F31)</f>
        <v/>
      </c>
      <c r="G32" s="48"/>
    </row>
    <row r="33" spans="1:8" ht="14.25" customHeight="1" x14ac:dyDescent="0.2">
      <c r="A33" s="50" t="s">
        <v>26</v>
      </c>
      <c r="B33" s="50"/>
      <c r="C33" s="50"/>
      <c r="D33" s="50"/>
      <c r="E33" s="50"/>
      <c r="F33" s="50"/>
      <c r="G33" s="50"/>
    </row>
    <row r="34" spans="1:8" ht="28.7" customHeight="1" x14ac:dyDescent="0.2">
      <c r="A34" s="4" t="s">
        <v>27</v>
      </c>
      <c r="B34" s="48"/>
      <c r="C34" s="48"/>
      <c r="D34" s="35">
        <f>C32/D27</f>
        <v>0.37594794898310924</v>
      </c>
      <c r="E34" s="48"/>
      <c r="F34" s="48"/>
      <c r="G34" s="35" t="str">
        <f>IF(OR(F32="",G27=""),"",F32/G27)</f>
        <v/>
      </c>
    </row>
    <row r="35" spans="1:8" ht="105" customHeight="1" x14ac:dyDescent="0.2">
      <c r="A35" s="49" t="s">
        <v>40</v>
      </c>
      <c r="B35" s="49"/>
      <c r="C35" s="49"/>
      <c r="D35" s="49"/>
      <c r="E35" s="49"/>
      <c r="F35" s="49"/>
      <c r="G35" s="49"/>
      <c r="H35" s="40"/>
    </row>
    <row r="36" spans="1:8" ht="12" customHeight="1" x14ac:dyDescent="0.2">
      <c r="A36" s="51" t="s">
        <v>43</v>
      </c>
      <c r="B36" s="51"/>
      <c r="C36" s="51"/>
      <c r="D36" s="51"/>
      <c r="E36" s="51"/>
      <c r="F36" s="51"/>
      <c r="G36" s="51"/>
      <c r="H36" s="39"/>
    </row>
    <row r="37" spans="1:8" ht="12" customHeight="1" x14ac:dyDescent="0.2">
      <c r="A37" s="51" t="s">
        <v>42</v>
      </c>
      <c r="B37" s="51"/>
      <c r="C37" s="51"/>
      <c r="D37" s="51"/>
      <c r="E37" s="51"/>
      <c r="F37" s="51"/>
      <c r="G37" s="51"/>
      <c r="H37" s="39"/>
    </row>
  </sheetData>
  <sheetProtection password="CD2E" sheet="1" objects="1" scenarios="1"/>
  <mergeCells count="24">
    <mergeCell ref="A8:G8"/>
    <mergeCell ref="A36:G36"/>
    <mergeCell ref="A37:G37"/>
    <mergeCell ref="A1:G1"/>
    <mergeCell ref="A2:G2"/>
    <mergeCell ref="A6:A7"/>
    <mergeCell ref="B6:D6"/>
    <mergeCell ref="E6:G6"/>
    <mergeCell ref="A33:G33"/>
    <mergeCell ref="D11:D13"/>
    <mergeCell ref="G11:G13"/>
    <mergeCell ref="A14:G14"/>
    <mergeCell ref="A18:G18"/>
    <mergeCell ref="A26:G26"/>
    <mergeCell ref="B27:C27"/>
    <mergeCell ref="E27:F27"/>
    <mergeCell ref="B34:C34"/>
    <mergeCell ref="E34:F34"/>
    <mergeCell ref="A35:G35"/>
    <mergeCell ref="A28:G28"/>
    <mergeCell ref="B29:B32"/>
    <mergeCell ref="D29:D32"/>
    <mergeCell ref="E29:E32"/>
    <mergeCell ref="G29:G32"/>
  </mergeCells>
  <pageMargins left="0.2" right="0.2" top="0.75" bottom="0.75" header="0.3" footer="0.55000000000000004"/>
  <pageSetup orientation="portrait" verticalDpi="300" r:id="rId1"/>
  <headerFooter>
    <oddFooter>&amp;L
&amp;C&amp;P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showWhiteSpace="0" zoomScaleNormal="100" zoomScaleSheetLayoutView="120" workbookViewId="0">
      <selection activeCell="E9" sqref="E9"/>
    </sheetView>
  </sheetViews>
  <sheetFormatPr defaultColWidth="9.140625" defaultRowHeight="12" customHeight="1" x14ac:dyDescent="0.2"/>
  <cols>
    <col min="1" max="1" width="43.7109375" style="1" customWidth="1"/>
    <col min="2" max="7" width="9.140625" style="1" customWidth="1"/>
    <col min="8" max="8" width="2.42578125" style="1" customWidth="1"/>
    <col min="9" max="16384" width="9.140625" style="1"/>
  </cols>
  <sheetData>
    <row r="1" spans="1:7" ht="12" customHeight="1" x14ac:dyDescent="0.2">
      <c r="A1" s="52" t="s">
        <v>34</v>
      </c>
      <c r="B1" s="52"/>
      <c r="C1" s="52"/>
      <c r="D1" s="52"/>
      <c r="E1" s="52"/>
      <c r="F1" s="52"/>
      <c r="G1" s="52"/>
    </row>
    <row r="2" spans="1:7" ht="12" customHeight="1" x14ac:dyDescent="0.2">
      <c r="A2" s="53" t="s">
        <v>35</v>
      </c>
      <c r="B2" s="53"/>
      <c r="C2" s="53"/>
      <c r="D2" s="53"/>
      <c r="E2" s="53"/>
      <c r="F2" s="53"/>
      <c r="G2" s="53"/>
    </row>
    <row r="3" spans="1:7" ht="12" customHeight="1" x14ac:dyDescent="0.2">
      <c r="D3" s="8"/>
      <c r="E3" s="8"/>
      <c r="F3" s="8"/>
      <c r="G3" s="8"/>
    </row>
    <row r="4" spans="1:7" ht="12" customHeight="1" x14ac:dyDescent="0.2">
      <c r="A4" s="2" t="s">
        <v>0</v>
      </c>
      <c r="B4" s="10"/>
      <c r="C4" s="8"/>
      <c r="D4" s="8"/>
      <c r="E4" s="8"/>
      <c r="F4" s="8"/>
      <c r="G4" s="8"/>
    </row>
    <row r="5" spans="1:7" ht="12" customHeight="1" x14ac:dyDescent="0.2">
      <c r="A5" s="36" t="s">
        <v>1</v>
      </c>
      <c r="B5" s="37"/>
      <c r="C5" s="41" t="s">
        <v>48</v>
      </c>
      <c r="D5" s="38"/>
      <c r="E5" s="38"/>
      <c r="F5" s="38"/>
      <c r="G5" s="38"/>
    </row>
    <row r="6" spans="1:7" ht="12" customHeight="1" x14ac:dyDescent="0.2">
      <c r="A6" s="54"/>
      <c r="B6" s="56" t="s">
        <v>3</v>
      </c>
      <c r="C6" s="56"/>
      <c r="D6" s="56"/>
      <c r="E6" s="57" t="s">
        <v>51</v>
      </c>
      <c r="F6" s="58"/>
      <c r="G6" s="59"/>
    </row>
    <row r="7" spans="1:7" ht="12" customHeight="1" x14ac:dyDescent="0.2">
      <c r="A7" s="55"/>
      <c r="B7" s="9" t="s">
        <v>4</v>
      </c>
      <c r="C7" s="9" t="s">
        <v>5</v>
      </c>
      <c r="D7" s="9" t="s">
        <v>6</v>
      </c>
      <c r="E7" s="45" t="s">
        <v>4</v>
      </c>
      <c r="F7" s="45" t="s">
        <v>5</v>
      </c>
      <c r="G7" s="45" t="s">
        <v>6</v>
      </c>
    </row>
    <row r="8" spans="1:7" ht="14.25" customHeight="1" x14ac:dyDescent="0.2">
      <c r="A8" s="50" t="s">
        <v>7</v>
      </c>
      <c r="B8" s="50"/>
      <c r="C8" s="50"/>
      <c r="D8" s="50"/>
      <c r="E8" s="50"/>
      <c r="F8" s="50"/>
      <c r="G8" s="50"/>
    </row>
    <row r="9" spans="1:7" ht="28.7" customHeight="1" x14ac:dyDescent="0.2">
      <c r="A9" s="3" t="s">
        <v>8</v>
      </c>
      <c r="B9" s="11" t="s">
        <v>44</v>
      </c>
      <c r="C9" s="11" t="s">
        <v>45</v>
      </c>
      <c r="D9" s="12"/>
      <c r="E9" s="46"/>
      <c r="F9" s="46"/>
      <c r="G9" s="12"/>
    </row>
    <row r="10" spans="1:7" ht="14.25" customHeight="1" x14ac:dyDescent="0.2">
      <c r="A10" s="3" t="s">
        <v>50</v>
      </c>
      <c r="B10" s="13">
        <v>148</v>
      </c>
      <c r="C10" s="13">
        <v>45</v>
      </c>
      <c r="D10" s="14">
        <f>B10-C10</f>
        <v>103</v>
      </c>
      <c r="E10" s="15"/>
      <c r="F10" s="15"/>
      <c r="G10" s="14" t="str">
        <f>IF(OR(E10="",F10=""),"",E10-F10)</f>
        <v/>
      </c>
    </row>
    <row r="11" spans="1:7" ht="14.25" customHeight="1" x14ac:dyDescent="0.2">
      <c r="A11" s="3" t="s">
        <v>52</v>
      </c>
      <c r="B11" s="13">
        <v>5000</v>
      </c>
      <c r="C11" s="13">
        <v>5000</v>
      </c>
      <c r="D11" s="48"/>
      <c r="E11" s="15"/>
      <c r="F11" s="15"/>
      <c r="G11" s="48"/>
    </row>
    <row r="12" spans="1:7" ht="14.25" customHeight="1" x14ac:dyDescent="0.2">
      <c r="A12" s="3" t="s">
        <v>11</v>
      </c>
      <c r="B12" s="16">
        <v>7.1353E-2</v>
      </c>
      <c r="C12" s="16">
        <v>7.1353E-2</v>
      </c>
      <c r="D12" s="48"/>
      <c r="E12" s="17"/>
      <c r="F12" s="17"/>
      <c r="G12" s="48"/>
    </row>
    <row r="13" spans="1:7" ht="14.25" customHeight="1" x14ac:dyDescent="0.2">
      <c r="A13" s="3" t="s">
        <v>12</v>
      </c>
      <c r="B13" s="18">
        <v>3.8614000000000002</v>
      </c>
      <c r="C13" s="18">
        <v>3.8614000000000002</v>
      </c>
      <c r="D13" s="48"/>
      <c r="E13" s="19"/>
      <c r="F13" s="19"/>
      <c r="G13" s="48"/>
    </row>
    <row r="14" spans="1:7" ht="14.25" customHeight="1" x14ac:dyDescent="0.2">
      <c r="A14" s="50" t="s">
        <v>13</v>
      </c>
      <c r="B14" s="50"/>
      <c r="C14" s="50"/>
      <c r="D14" s="50"/>
      <c r="E14" s="50"/>
      <c r="F14" s="50"/>
      <c r="G14" s="50"/>
    </row>
    <row r="15" spans="1:7" ht="28.7" customHeight="1" x14ac:dyDescent="0.2">
      <c r="A15" s="4" t="s">
        <v>14</v>
      </c>
      <c r="B15" s="14">
        <f>B10*B11*0.001</f>
        <v>740</v>
      </c>
      <c r="C15" s="14">
        <f>C10*C11*0.001</f>
        <v>225</v>
      </c>
      <c r="D15" s="14">
        <f>B15-C15</f>
        <v>515</v>
      </c>
      <c r="E15" s="14" t="str">
        <f>IF(AND(E10="",E11="")=TRUE,"",E10*E11*0.001)</f>
        <v/>
      </c>
      <c r="F15" s="14" t="str">
        <f>IF(AND(F10="",F11="")=TRUE,"",F10*F11*0.001)</f>
        <v/>
      </c>
      <c r="G15" s="14" t="str">
        <f>IF(OR(E15="",F15=""),"",E15-F15)</f>
        <v/>
      </c>
    </row>
    <row r="16" spans="1:7" ht="28.7" customHeight="1" x14ac:dyDescent="0.2">
      <c r="A16" s="4" t="s">
        <v>15</v>
      </c>
      <c r="B16" s="20">
        <f>B15*B12</f>
        <v>52.801220000000001</v>
      </c>
      <c r="C16" s="20">
        <f>C15*C12</f>
        <v>16.054424999999998</v>
      </c>
      <c r="D16" s="20">
        <f>B16-C16</f>
        <v>36.746795000000006</v>
      </c>
      <c r="E16" s="20" t="str">
        <f>IF(AND(E15="",E12="")=TRUE,"",E15*E12)</f>
        <v/>
      </c>
      <c r="F16" s="20" t="str">
        <f>IF(AND(F15="",F12="")=TRUE,"",F15*F12)</f>
        <v/>
      </c>
      <c r="G16" s="20" t="str">
        <f>IF(OR(E16="",F16=""),"",E16-F16)</f>
        <v/>
      </c>
    </row>
    <row r="17" spans="1:7" ht="28.7" customHeight="1" x14ac:dyDescent="0.2">
      <c r="A17" s="4" t="s">
        <v>16</v>
      </c>
      <c r="B17" s="20">
        <f>B10*0.001*B13*12</f>
        <v>6.8578463999999997</v>
      </c>
      <c r="C17" s="20">
        <f>C10*0.001*C13*12</f>
        <v>2.085156</v>
      </c>
      <c r="D17" s="20">
        <f>B17-C17</f>
        <v>4.7726904000000001</v>
      </c>
      <c r="E17" s="20" t="str">
        <f>IF(AND(E10="",E13="")=TRUE,"",E10*0.001*E13*12)</f>
        <v/>
      </c>
      <c r="F17" s="20" t="str">
        <f>IF(AND(F10="",F13="")=TRUE,"",F10*0.001*F13*12)</f>
        <v/>
      </c>
      <c r="G17" s="20" t="str">
        <f>IF(OR(E17="",F17=""),"",E17-F17)</f>
        <v/>
      </c>
    </row>
    <row r="18" spans="1:7" ht="14.25" customHeight="1" x14ac:dyDescent="0.2">
      <c r="A18" s="50" t="s">
        <v>17</v>
      </c>
      <c r="B18" s="50"/>
      <c r="C18" s="50"/>
      <c r="D18" s="50"/>
      <c r="E18" s="50"/>
      <c r="F18" s="50"/>
      <c r="G18" s="50"/>
    </row>
    <row r="19" spans="1:7" ht="14.25" customHeight="1" x14ac:dyDescent="0.2">
      <c r="A19" s="3" t="s">
        <v>37</v>
      </c>
      <c r="B19" s="21">
        <v>20000</v>
      </c>
      <c r="C19" s="21">
        <v>50000</v>
      </c>
      <c r="D19" s="22"/>
      <c r="E19" s="23"/>
      <c r="F19" s="23"/>
      <c r="G19" s="24"/>
    </row>
    <row r="20" spans="1:7" ht="28.7" customHeight="1" x14ac:dyDescent="0.2">
      <c r="A20" s="4" t="s">
        <v>32</v>
      </c>
      <c r="B20" s="25">
        <f>B11/B19</f>
        <v>0.25</v>
      </c>
      <c r="C20" s="25">
        <f>C11/C19</f>
        <v>0.1</v>
      </c>
      <c r="D20" s="26"/>
      <c r="E20" s="27" t="str">
        <f>IF(E19&gt;0,E11/E19,"")</f>
        <v/>
      </c>
      <c r="F20" s="25" t="str">
        <f>IF(F19&gt;0,F11/F19,"")</f>
        <v/>
      </c>
      <c r="G20" s="28"/>
    </row>
    <row r="21" spans="1:7" ht="12" customHeight="1" x14ac:dyDescent="0.2">
      <c r="A21" s="3" t="s">
        <v>38</v>
      </c>
      <c r="B21" s="18">
        <v>8</v>
      </c>
      <c r="C21" s="18">
        <v>50</v>
      </c>
      <c r="D21" s="26"/>
      <c r="E21" s="19"/>
      <c r="F21" s="19"/>
      <c r="G21" s="28"/>
    </row>
    <row r="22" spans="1:7" ht="28.7" customHeight="1" x14ac:dyDescent="0.2">
      <c r="A22" s="4" t="s">
        <v>30</v>
      </c>
      <c r="B22" s="20">
        <f>B21*B20</f>
        <v>2</v>
      </c>
      <c r="C22" s="20">
        <f>C21*C20</f>
        <v>5</v>
      </c>
      <c r="D22" s="26"/>
      <c r="E22" s="20" t="str">
        <f>IF(AND(E21="",E20="")=TRUE,"",E21*E20)</f>
        <v/>
      </c>
      <c r="F22" s="20" t="str">
        <f>IF(AND(F21="",F20="")=TRUE,"",F21*F20)</f>
        <v/>
      </c>
      <c r="G22" s="28"/>
    </row>
    <row r="23" spans="1:7" ht="12" customHeight="1" x14ac:dyDescent="0.2">
      <c r="A23" s="3" t="s">
        <v>39</v>
      </c>
      <c r="B23" s="18">
        <v>5</v>
      </c>
      <c r="C23" s="18">
        <v>5</v>
      </c>
      <c r="D23" s="26"/>
      <c r="E23" s="19"/>
      <c r="F23" s="19"/>
      <c r="G23" s="28"/>
    </row>
    <row r="24" spans="1:7" ht="28.5" customHeight="1" x14ac:dyDescent="0.2">
      <c r="A24" s="4" t="s">
        <v>19</v>
      </c>
      <c r="B24" s="20">
        <f>B23*B20</f>
        <v>1.25</v>
      </c>
      <c r="C24" s="20">
        <f>C23*C20</f>
        <v>0.5</v>
      </c>
      <c r="D24" s="29"/>
      <c r="E24" s="20" t="str">
        <f>IF(AND(E23="",E20="")=TRUE,"",E23*E20)</f>
        <v/>
      </c>
      <c r="F24" s="20" t="str">
        <f>IF(AND(F23="",F20="")=TRUE,"",F23*F20)</f>
        <v/>
      </c>
      <c r="G24" s="30"/>
    </row>
    <row r="25" spans="1:7" ht="28.7" customHeight="1" x14ac:dyDescent="0.2">
      <c r="A25" s="4" t="s">
        <v>31</v>
      </c>
      <c r="B25" s="20">
        <f>B22+B24</f>
        <v>3.25</v>
      </c>
      <c r="C25" s="20">
        <f>C22+C24</f>
        <v>5.5</v>
      </c>
      <c r="D25" s="20">
        <f>B25-C25</f>
        <v>-2.25</v>
      </c>
      <c r="E25" s="20" t="str">
        <f>IF(AND(E22="",E24="")=TRUE,"",E22+E24)</f>
        <v/>
      </c>
      <c r="F25" s="20" t="str">
        <f>IF(AND(F22="",F24="")=TRUE,"",F22+F24)</f>
        <v/>
      </c>
      <c r="G25" s="20" t="str">
        <f>IF(OR(E25="",F25=""),"",E25-F25)</f>
        <v/>
      </c>
    </row>
    <row r="26" spans="1:7" ht="14.25" customHeight="1" x14ac:dyDescent="0.2">
      <c r="A26" s="50" t="s">
        <v>20</v>
      </c>
      <c r="B26" s="50"/>
      <c r="C26" s="50"/>
      <c r="D26" s="50"/>
      <c r="E26" s="50"/>
      <c r="F26" s="50"/>
      <c r="G26" s="50"/>
    </row>
    <row r="27" spans="1:7" ht="39" customHeight="1" x14ac:dyDescent="0.2">
      <c r="A27" s="4" t="s">
        <v>21</v>
      </c>
      <c r="B27" s="48"/>
      <c r="C27" s="48"/>
      <c r="D27" s="31">
        <f>D16+D17+D25</f>
        <v>39.269485400000008</v>
      </c>
      <c r="E27" s="48"/>
      <c r="F27" s="48"/>
      <c r="G27" s="31" t="str">
        <f>IF(G16="","",SUM(G16,G17,G25))</f>
        <v/>
      </c>
    </row>
    <row r="28" spans="1:7" ht="14.25" customHeight="1" x14ac:dyDescent="0.2">
      <c r="A28" s="50" t="s">
        <v>22</v>
      </c>
      <c r="B28" s="50"/>
      <c r="C28" s="50"/>
      <c r="D28" s="50"/>
      <c r="E28" s="50"/>
      <c r="F28" s="50"/>
      <c r="G28" s="50"/>
    </row>
    <row r="29" spans="1:7" ht="12" customHeight="1" x14ac:dyDescent="0.2">
      <c r="A29" s="3" t="s">
        <v>33</v>
      </c>
      <c r="B29" s="48"/>
      <c r="C29" s="32">
        <v>150</v>
      </c>
      <c r="D29" s="48"/>
      <c r="E29" s="48"/>
      <c r="F29" s="33"/>
      <c r="G29" s="48"/>
    </row>
    <row r="30" spans="1:7" ht="12" customHeight="1" x14ac:dyDescent="0.2">
      <c r="A30" s="3" t="s">
        <v>23</v>
      </c>
      <c r="B30" s="48"/>
      <c r="C30" s="32">
        <v>40</v>
      </c>
      <c r="D30" s="48"/>
      <c r="E30" s="48"/>
      <c r="F30" s="33"/>
      <c r="G30" s="48"/>
    </row>
    <row r="31" spans="1:7" ht="12" customHeight="1" x14ac:dyDescent="0.2">
      <c r="A31" s="3" t="s">
        <v>24</v>
      </c>
      <c r="B31" s="48"/>
      <c r="C31" s="32">
        <v>40</v>
      </c>
      <c r="D31" s="48"/>
      <c r="E31" s="48"/>
      <c r="F31" s="33"/>
      <c r="G31" s="48"/>
    </row>
    <row r="32" spans="1:7" ht="28.7" customHeight="1" x14ac:dyDescent="0.2">
      <c r="A32" s="4" t="s">
        <v>25</v>
      </c>
      <c r="B32" s="48"/>
      <c r="C32" s="34">
        <f>C29-C30+C31</f>
        <v>150</v>
      </c>
      <c r="D32" s="48"/>
      <c r="E32" s="48"/>
      <c r="F32" s="34" t="str">
        <f>IF(F29="","",F29-F30+F31)</f>
        <v/>
      </c>
      <c r="G32" s="48"/>
    </row>
    <row r="33" spans="1:8" ht="14.25" customHeight="1" x14ac:dyDescent="0.2">
      <c r="A33" s="50" t="s">
        <v>26</v>
      </c>
      <c r="B33" s="50"/>
      <c r="C33" s="50"/>
      <c r="D33" s="50"/>
      <c r="E33" s="50"/>
      <c r="F33" s="50"/>
      <c r="G33" s="50"/>
    </row>
    <row r="34" spans="1:8" ht="28.7" customHeight="1" x14ac:dyDescent="0.2">
      <c r="A34" s="4" t="s">
        <v>27</v>
      </c>
      <c r="B34" s="48"/>
      <c r="C34" s="48"/>
      <c r="D34" s="35">
        <f>C32/D27</f>
        <v>3.8197597567703285</v>
      </c>
      <c r="E34" s="48"/>
      <c r="F34" s="48"/>
      <c r="G34" s="35" t="str">
        <f>IF(OR(F32="",G27=""),"",F32/G27)</f>
        <v/>
      </c>
      <c r="H34" s="42"/>
    </row>
    <row r="35" spans="1:8" ht="93.75" customHeight="1" x14ac:dyDescent="0.2">
      <c r="A35" s="49" t="s">
        <v>46</v>
      </c>
      <c r="B35" s="49"/>
      <c r="C35" s="49"/>
      <c r="D35" s="49"/>
      <c r="E35" s="49"/>
      <c r="F35" s="49"/>
      <c r="G35" s="49"/>
      <c r="H35" s="40"/>
    </row>
    <row r="36" spans="1:8" ht="12" customHeight="1" x14ac:dyDescent="0.2">
      <c r="A36" s="51" t="s">
        <v>47</v>
      </c>
      <c r="B36" s="51"/>
      <c r="C36" s="51"/>
      <c r="D36" s="51"/>
      <c r="E36" s="51"/>
      <c r="F36" s="51"/>
      <c r="G36" s="51"/>
      <c r="H36" s="39"/>
    </row>
    <row r="37" spans="1:8" ht="12" customHeight="1" x14ac:dyDescent="0.2">
      <c r="A37" s="51" t="s">
        <v>42</v>
      </c>
      <c r="B37" s="51"/>
      <c r="C37" s="51"/>
      <c r="D37" s="51"/>
      <c r="E37" s="51"/>
      <c r="F37" s="51"/>
      <c r="G37" s="51"/>
      <c r="H37" s="39"/>
    </row>
  </sheetData>
  <sheetProtection password="CD2E" sheet="1" objects="1" scenarios="1"/>
  <mergeCells count="24">
    <mergeCell ref="A8:G8"/>
    <mergeCell ref="A36:G36"/>
    <mergeCell ref="A37:G37"/>
    <mergeCell ref="A1:G1"/>
    <mergeCell ref="A2:G2"/>
    <mergeCell ref="A6:A7"/>
    <mergeCell ref="B6:D6"/>
    <mergeCell ref="E6:G6"/>
    <mergeCell ref="A33:G33"/>
    <mergeCell ref="D11:D13"/>
    <mergeCell ref="G11:G13"/>
    <mergeCell ref="A14:G14"/>
    <mergeCell ref="A18:G18"/>
    <mergeCell ref="A26:G26"/>
    <mergeCell ref="B27:C27"/>
    <mergeCell ref="E27:F27"/>
    <mergeCell ref="B34:C34"/>
    <mergeCell ref="E34:F34"/>
    <mergeCell ref="A35:G35"/>
    <mergeCell ref="A28:G28"/>
    <mergeCell ref="B29:B32"/>
    <mergeCell ref="D29:D32"/>
    <mergeCell ref="E29:E32"/>
    <mergeCell ref="G29:G32"/>
  </mergeCells>
  <pageMargins left="0.2" right="0.2" top="0.75" bottom="0.75" header="0.3" footer="0.55000000000000004"/>
  <pageSetup orientation="portrait" verticalDpi="300" r:id="rId1"/>
  <headerFooter>
    <oddFooter>&amp;L
&amp;C&amp;P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showWhiteSpace="0" zoomScaleNormal="100" zoomScaleSheetLayoutView="120" workbookViewId="0">
      <selection activeCell="E9" sqref="E9"/>
    </sheetView>
  </sheetViews>
  <sheetFormatPr defaultColWidth="9.140625" defaultRowHeight="12" customHeight="1" x14ac:dyDescent="0.2"/>
  <cols>
    <col min="1" max="1" width="41.7109375" style="1" customWidth="1"/>
    <col min="2" max="7" width="9.140625" style="1" customWidth="1"/>
    <col min="8" max="8" width="2.42578125" style="1" customWidth="1"/>
    <col min="9" max="16384" width="9.140625" style="1"/>
  </cols>
  <sheetData>
    <row r="1" spans="1:7" ht="12" customHeight="1" x14ac:dyDescent="0.2">
      <c r="A1" s="52" t="s">
        <v>34</v>
      </c>
      <c r="B1" s="52"/>
      <c r="C1" s="52"/>
      <c r="D1" s="52"/>
      <c r="E1" s="52"/>
      <c r="F1" s="52"/>
      <c r="G1" s="52"/>
    </row>
    <row r="2" spans="1:7" ht="12" customHeight="1" x14ac:dyDescent="0.2">
      <c r="A2" s="53" t="s">
        <v>35</v>
      </c>
      <c r="B2" s="53"/>
      <c r="C2" s="53"/>
      <c r="D2" s="53"/>
      <c r="E2" s="53"/>
      <c r="F2" s="53"/>
      <c r="G2" s="53"/>
    </row>
    <row r="3" spans="1:7" ht="12" customHeight="1" x14ac:dyDescent="0.2">
      <c r="D3" s="5"/>
      <c r="E3" s="5"/>
      <c r="F3" s="5"/>
      <c r="G3" s="5"/>
    </row>
    <row r="4" spans="1:7" ht="12" customHeight="1" x14ac:dyDescent="0.2">
      <c r="A4" s="2" t="s">
        <v>0</v>
      </c>
      <c r="B4" s="6"/>
      <c r="C4" s="5"/>
      <c r="D4" s="5"/>
      <c r="E4" s="5"/>
      <c r="F4" s="5"/>
      <c r="G4" s="5"/>
    </row>
    <row r="5" spans="1:7" ht="12" customHeight="1" x14ac:dyDescent="0.2">
      <c r="A5" s="36" t="s">
        <v>1</v>
      </c>
      <c r="B5" s="37"/>
      <c r="C5" s="41" t="s">
        <v>2</v>
      </c>
      <c r="D5" s="38"/>
      <c r="E5" s="38"/>
      <c r="F5" s="38"/>
      <c r="G5" s="38"/>
    </row>
    <row r="6" spans="1:7" ht="12" customHeight="1" x14ac:dyDescent="0.2">
      <c r="A6" s="54"/>
      <c r="B6" s="50" t="s">
        <v>3</v>
      </c>
      <c r="C6" s="50"/>
      <c r="D6" s="50"/>
      <c r="E6" s="57" t="s">
        <v>51</v>
      </c>
      <c r="F6" s="58"/>
      <c r="G6" s="59"/>
    </row>
    <row r="7" spans="1:7" ht="12" customHeight="1" x14ac:dyDescent="0.2">
      <c r="A7" s="55"/>
      <c r="B7" s="6" t="s">
        <v>4</v>
      </c>
      <c r="C7" s="6" t="s">
        <v>5</v>
      </c>
      <c r="D7" s="6" t="s">
        <v>6</v>
      </c>
      <c r="E7" s="44" t="s">
        <v>4</v>
      </c>
      <c r="F7" s="44" t="s">
        <v>5</v>
      </c>
      <c r="G7" s="44" t="s">
        <v>6</v>
      </c>
    </row>
    <row r="8" spans="1:7" ht="14.25" customHeight="1" x14ac:dyDescent="0.2">
      <c r="A8" s="50" t="s">
        <v>7</v>
      </c>
      <c r="B8" s="50"/>
      <c r="C8" s="50"/>
      <c r="D8" s="50"/>
      <c r="E8" s="50"/>
      <c r="F8" s="50"/>
      <c r="G8" s="50"/>
    </row>
    <row r="9" spans="1:7" ht="28.7" customHeight="1" x14ac:dyDescent="0.2">
      <c r="A9" s="3" t="s">
        <v>8</v>
      </c>
      <c r="B9" s="7" t="s">
        <v>9</v>
      </c>
      <c r="C9" s="7" t="s">
        <v>10</v>
      </c>
      <c r="D9" s="12"/>
      <c r="E9" s="46"/>
      <c r="F9" s="46"/>
      <c r="G9" s="12"/>
    </row>
    <row r="10" spans="1:7" ht="14.25" customHeight="1" x14ac:dyDescent="0.2">
      <c r="A10" s="3" t="s">
        <v>50</v>
      </c>
      <c r="B10" s="13">
        <v>400</v>
      </c>
      <c r="C10" s="13">
        <v>240</v>
      </c>
      <c r="D10" s="14">
        <f>B10-C10</f>
        <v>160</v>
      </c>
      <c r="E10" s="15"/>
      <c r="F10" s="15"/>
      <c r="G10" s="14" t="str">
        <f>IF(OR(E10="",F10=""),"",E10-F10)</f>
        <v/>
      </c>
    </row>
    <row r="11" spans="1:7" ht="14.25" customHeight="1" x14ac:dyDescent="0.2">
      <c r="A11" s="3" t="s">
        <v>52</v>
      </c>
      <c r="B11" s="13">
        <v>5000</v>
      </c>
      <c r="C11" s="13">
        <v>5000</v>
      </c>
      <c r="D11" s="48"/>
      <c r="E11" s="15"/>
      <c r="F11" s="15"/>
      <c r="G11" s="48"/>
    </row>
    <row r="12" spans="1:7" ht="14.25" customHeight="1" x14ac:dyDescent="0.2">
      <c r="A12" s="3" t="s">
        <v>11</v>
      </c>
      <c r="B12" s="16">
        <v>7.1099999999999997E-2</v>
      </c>
      <c r="C12" s="16">
        <v>7.1099999999999997E-2</v>
      </c>
      <c r="D12" s="48"/>
      <c r="E12" s="17"/>
      <c r="F12" s="17"/>
      <c r="G12" s="48"/>
    </row>
    <row r="13" spans="1:7" ht="14.25" customHeight="1" x14ac:dyDescent="0.2">
      <c r="A13" s="3" t="s">
        <v>12</v>
      </c>
      <c r="B13" s="18">
        <v>4.8099999999999996</v>
      </c>
      <c r="C13" s="18">
        <v>4.8099999999999996</v>
      </c>
      <c r="D13" s="48"/>
      <c r="E13" s="19"/>
      <c r="F13" s="19"/>
      <c r="G13" s="48"/>
    </row>
    <row r="14" spans="1:7" ht="14.25" customHeight="1" x14ac:dyDescent="0.2">
      <c r="A14" s="50" t="s">
        <v>13</v>
      </c>
      <c r="B14" s="50"/>
      <c r="C14" s="50"/>
      <c r="D14" s="50"/>
      <c r="E14" s="50"/>
      <c r="F14" s="50"/>
      <c r="G14" s="50"/>
    </row>
    <row r="15" spans="1:7" ht="28.7" customHeight="1" x14ac:dyDescent="0.2">
      <c r="A15" s="4" t="s">
        <v>14</v>
      </c>
      <c r="B15" s="14">
        <f>B10*B11*0.001</f>
        <v>2000</v>
      </c>
      <c r="C15" s="14">
        <f>C10*C11*0.001</f>
        <v>1200</v>
      </c>
      <c r="D15" s="14">
        <f>B15-C15</f>
        <v>800</v>
      </c>
      <c r="E15" s="14" t="str">
        <f>IF(AND(E10="",E11="")=TRUE,"",E10*E11*0.001)</f>
        <v/>
      </c>
      <c r="F15" s="14" t="str">
        <f>IF(AND(F10="",F11="")=TRUE,"",F10*F11*0.001)</f>
        <v/>
      </c>
      <c r="G15" s="14" t="str">
        <f>IF(OR(E15="",F15=""),"",E15-F15)</f>
        <v/>
      </c>
    </row>
    <row r="16" spans="1:7" ht="28.7" customHeight="1" x14ac:dyDescent="0.2">
      <c r="A16" s="4" t="s">
        <v>15</v>
      </c>
      <c r="B16" s="20">
        <f>B15*B12</f>
        <v>142.19999999999999</v>
      </c>
      <c r="C16" s="20">
        <f>C15*C12</f>
        <v>85.32</v>
      </c>
      <c r="D16" s="20">
        <f>B16-C16</f>
        <v>56.879999999999995</v>
      </c>
      <c r="E16" s="20" t="str">
        <f>IF(AND(E15="",E12="")=TRUE,"",E15*E12)</f>
        <v/>
      </c>
      <c r="F16" s="20" t="str">
        <f>IF(AND(F15="",F12="")=TRUE,"",F15*F12)</f>
        <v/>
      </c>
      <c r="G16" s="20" t="str">
        <f>IF(OR(E16="",F16=""),"",E16-F16)</f>
        <v/>
      </c>
    </row>
    <row r="17" spans="1:7" ht="28.7" customHeight="1" x14ac:dyDescent="0.2">
      <c r="A17" s="4" t="s">
        <v>16</v>
      </c>
      <c r="B17" s="20">
        <f>B10*0.001*B13*12</f>
        <v>23.088000000000001</v>
      </c>
      <c r="C17" s="20">
        <f>C10*0.001*C13*12</f>
        <v>13.852799999999998</v>
      </c>
      <c r="D17" s="20">
        <f>B17-C17</f>
        <v>9.2352000000000025</v>
      </c>
      <c r="E17" s="20" t="str">
        <f>IF(AND(E10="",E13="")=TRUE,"",E10*0.001*E13*12)</f>
        <v/>
      </c>
      <c r="F17" s="20" t="str">
        <f>IF(AND(F10="",F13="")=TRUE,"",F10*0.001*F13*12)</f>
        <v/>
      </c>
      <c r="G17" s="20" t="str">
        <f>IF(OR(E17="",F17=""),"",E17-F17)</f>
        <v/>
      </c>
    </row>
    <row r="18" spans="1:7" ht="14.25" customHeight="1" x14ac:dyDescent="0.2">
      <c r="A18" s="50" t="s">
        <v>17</v>
      </c>
      <c r="B18" s="50"/>
      <c r="C18" s="50"/>
      <c r="D18" s="50"/>
      <c r="E18" s="50"/>
      <c r="F18" s="50"/>
      <c r="G18" s="50"/>
    </row>
    <row r="19" spans="1:7" ht="14.25" customHeight="1" x14ac:dyDescent="0.2">
      <c r="A19" s="3" t="s">
        <v>28</v>
      </c>
      <c r="B19" s="21">
        <v>20000</v>
      </c>
      <c r="C19" s="21">
        <v>75000</v>
      </c>
      <c r="D19" s="22"/>
      <c r="E19" s="23"/>
      <c r="F19" s="23"/>
      <c r="G19" s="24"/>
    </row>
    <row r="20" spans="1:7" ht="28.7" customHeight="1" x14ac:dyDescent="0.2">
      <c r="A20" s="4" t="s">
        <v>32</v>
      </c>
      <c r="B20" s="25">
        <f>B11/B19</f>
        <v>0.25</v>
      </c>
      <c r="C20" s="25">
        <f>C11/C19</f>
        <v>6.6666666666666666E-2</v>
      </c>
      <c r="D20" s="26"/>
      <c r="E20" s="27" t="str">
        <f>IF(E19&gt;0,E11/E19,"")</f>
        <v/>
      </c>
      <c r="F20" s="25" t="str">
        <f>IF(F19&gt;0,F11/F19,"")</f>
        <v/>
      </c>
      <c r="G20" s="28"/>
    </row>
    <row r="21" spans="1:7" ht="12" customHeight="1" x14ac:dyDescent="0.2">
      <c r="A21" s="3" t="s">
        <v>29</v>
      </c>
      <c r="B21" s="18">
        <v>41.6</v>
      </c>
      <c r="C21" s="18">
        <v>251.5</v>
      </c>
      <c r="D21" s="26"/>
      <c r="E21" s="19"/>
      <c r="F21" s="19"/>
      <c r="G21" s="28"/>
    </row>
    <row r="22" spans="1:7" ht="28.7" customHeight="1" x14ac:dyDescent="0.2">
      <c r="A22" s="4" t="s">
        <v>30</v>
      </c>
      <c r="B22" s="20">
        <f>B21*B20</f>
        <v>10.4</v>
      </c>
      <c r="C22" s="20">
        <f>C21*C20</f>
        <v>16.766666666666666</v>
      </c>
      <c r="D22" s="26"/>
      <c r="E22" s="20" t="str">
        <f>IF(AND(E21="",E20="")=TRUE,"",E21*E20)</f>
        <v/>
      </c>
      <c r="F22" s="20" t="str">
        <f>IF(AND(F21="",F20="")=TRUE,"",F21*F20)</f>
        <v/>
      </c>
      <c r="G22" s="28"/>
    </row>
    <row r="23" spans="1:7" ht="12" customHeight="1" x14ac:dyDescent="0.2">
      <c r="A23" s="3" t="s">
        <v>18</v>
      </c>
      <c r="B23" s="18">
        <v>20</v>
      </c>
      <c r="C23" s="18">
        <v>20</v>
      </c>
      <c r="D23" s="26"/>
      <c r="E23" s="19"/>
      <c r="F23" s="19"/>
      <c r="G23" s="28"/>
    </row>
    <row r="24" spans="1:7" ht="28.5" customHeight="1" x14ac:dyDescent="0.2">
      <c r="A24" s="4" t="s">
        <v>19</v>
      </c>
      <c r="B24" s="20">
        <f>B23*B20</f>
        <v>5</v>
      </c>
      <c r="C24" s="20">
        <f>C23*C20</f>
        <v>1.3333333333333333</v>
      </c>
      <c r="D24" s="29"/>
      <c r="E24" s="20" t="str">
        <f>IF(AND(E23="",E20="")=TRUE,"",E23*E20)</f>
        <v/>
      </c>
      <c r="F24" s="20" t="str">
        <f>IF(AND(F23="",F20="")=TRUE,"",F23*F20)</f>
        <v/>
      </c>
      <c r="G24" s="30"/>
    </row>
    <row r="25" spans="1:7" ht="28.7" customHeight="1" x14ac:dyDescent="0.2">
      <c r="A25" s="4" t="s">
        <v>31</v>
      </c>
      <c r="B25" s="20">
        <f>B22+B24</f>
        <v>15.4</v>
      </c>
      <c r="C25" s="20">
        <f>C22+C24</f>
        <v>18.099999999999998</v>
      </c>
      <c r="D25" s="20">
        <f>B25-C25</f>
        <v>-2.6999999999999975</v>
      </c>
      <c r="E25" s="20" t="str">
        <f>IF(AND(E22="",E24="")=TRUE,"",E22+E24)</f>
        <v/>
      </c>
      <c r="F25" s="20" t="str">
        <f>IF(AND(F22="",F24="")=TRUE,"",F22+F24)</f>
        <v/>
      </c>
      <c r="G25" s="20" t="str">
        <f>IF(OR(E25="",F25=""),"",E25-F25)</f>
        <v/>
      </c>
    </row>
    <row r="26" spans="1:7" ht="14.25" customHeight="1" x14ac:dyDescent="0.2">
      <c r="A26" s="50" t="s">
        <v>20</v>
      </c>
      <c r="B26" s="50"/>
      <c r="C26" s="50"/>
      <c r="D26" s="50"/>
      <c r="E26" s="50"/>
      <c r="F26" s="50"/>
      <c r="G26" s="50"/>
    </row>
    <row r="27" spans="1:7" ht="39" customHeight="1" x14ac:dyDescent="0.2">
      <c r="A27" s="4" t="s">
        <v>21</v>
      </c>
      <c r="B27" s="48"/>
      <c r="C27" s="48"/>
      <c r="D27" s="31">
        <f>D16+D17+D25</f>
        <v>63.415200000000006</v>
      </c>
      <c r="E27" s="48"/>
      <c r="F27" s="48"/>
      <c r="G27" s="31" t="str">
        <f>IF(G16="","",SUM(G16,G17,G25))</f>
        <v/>
      </c>
    </row>
    <row r="28" spans="1:7" ht="14.25" customHeight="1" x14ac:dyDescent="0.2">
      <c r="A28" s="50" t="s">
        <v>22</v>
      </c>
      <c r="B28" s="50"/>
      <c r="C28" s="50"/>
      <c r="D28" s="50"/>
      <c r="E28" s="50"/>
      <c r="F28" s="50"/>
      <c r="G28" s="50"/>
    </row>
    <row r="29" spans="1:7" ht="12" customHeight="1" x14ac:dyDescent="0.2">
      <c r="A29" s="3" t="s">
        <v>33</v>
      </c>
      <c r="B29" s="48"/>
      <c r="C29" s="32">
        <v>503</v>
      </c>
      <c r="D29" s="48"/>
      <c r="E29" s="48"/>
      <c r="F29" s="33"/>
      <c r="G29" s="48"/>
    </row>
    <row r="30" spans="1:7" ht="12" customHeight="1" x14ac:dyDescent="0.2">
      <c r="A30" s="3" t="s">
        <v>23</v>
      </c>
      <c r="B30" s="48"/>
      <c r="C30" s="32">
        <v>225</v>
      </c>
      <c r="D30" s="48"/>
      <c r="E30" s="48"/>
      <c r="F30" s="33"/>
      <c r="G30" s="48"/>
    </row>
    <row r="31" spans="1:7" ht="12" customHeight="1" x14ac:dyDescent="0.2">
      <c r="A31" s="3" t="s">
        <v>24</v>
      </c>
      <c r="B31" s="48"/>
      <c r="C31" s="32">
        <v>40</v>
      </c>
      <c r="D31" s="48"/>
      <c r="E31" s="48"/>
      <c r="F31" s="33"/>
      <c r="G31" s="48"/>
    </row>
    <row r="32" spans="1:7" ht="28.7" customHeight="1" x14ac:dyDescent="0.2">
      <c r="A32" s="4" t="s">
        <v>25</v>
      </c>
      <c r="B32" s="48"/>
      <c r="C32" s="34">
        <f>C29-C30+C31</f>
        <v>318</v>
      </c>
      <c r="D32" s="48"/>
      <c r="E32" s="48"/>
      <c r="F32" s="34" t="str">
        <f>IF(F29="","",F29-F30+F31)</f>
        <v/>
      </c>
      <c r="G32" s="48"/>
    </row>
    <row r="33" spans="1:8" ht="14.25" customHeight="1" x14ac:dyDescent="0.2">
      <c r="A33" s="50" t="s">
        <v>26</v>
      </c>
      <c r="B33" s="50"/>
      <c r="C33" s="50"/>
      <c r="D33" s="50"/>
      <c r="E33" s="50"/>
      <c r="F33" s="50"/>
      <c r="G33" s="50"/>
    </row>
    <row r="34" spans="1:8" ht="28.7" customHeight="1" x14ac:dyDescent="0.2">
      <c r="A34" s="4" t="s">
        <v>27</v>
      </c>
      <c r="B34" s="48"/>
      <c r="C34" s="48"/>
      <c r="D34" s="35">
        <f>C32/D27</f>
        <v>5.014570639215834</v>
      </c>
      <c r="E34" s="48"/>
      <c r="F34" s="48"/>
      <c r="G34" s="35" t="str">
        <f>IF(OR(F32="",G27=""),"",F32/G27)</f>
        <v/>
      </c>
    </row>
    <row r="36" spans="1:8" ht="93.75" customHeight="1" x14ac:dyDescent="0.2">
      <c r="A36" s="49" t="s">
        <v>49</v>
      </c>
      <c r="B36" s="49"/>
      <c r="C36" s="49"/>
      <c r="D36" s="49"/>
      <c r="E36" s="49"/>
      <c r="F36" s="49"/>
      <c r="G36" s="49"/>
      <c r="H36" s="40"/>
    </row>
    <row r="37" spans="1:8" ht="12" customHeight="1" x14ac:dyDescent="0.2">
      <c r="A37" s="51" t="s">
        <v>41</v>
      </c>
      <c r="B37" s="51"/>
      <c r="C37" s="51"/>
      <c r="D37" s="51"/>
      <c r="E37" s="51"/>
      <c r="F37" s="51"/>
      <c r="G37" s="51"/>
      <c r="H37" s="39"/>
    </row>
    <row r="38" spans="1:8" ht="12" customHeight="1" x14ac:dyDescent="0.2">
      <c r="A38" s="51" t="s">
        <v>42</v>
      </c>
      <c r="B38" s="51"/>
      <c r="C38" s="51"/>
      <c r="D38" s="51"/>
      <c r="E38" s="51"/>
      <c r="F38" s="51"/>
      <c r="G38" s="51"/>
      <c r="H38" s="39"/>
    </row>
    <row r="39" spans="1:8" ht="12" customHeight="1" x14ac:dyDescent="0.2">
      <c r="A39" s="63"/>
      <c r="B39" s="63"/>
      <c r="C39" s="63"/>
      <c r="D39" s="63"/>
      <c r="E39" s="63"/>
      <c r="F39" s="63"/>
      <c r="G39" s="63"/>
    </row>
  </sheetData>
  <sheetProtection password="CD2E" sheet="1" objects="1" scenarios="1"/>
  <mergeCells count="25">
    <mergeCell ref="B27:C27"/>
    <mergeCell ref="E27:F27"/>
    <mergeCell ref="A37:G37"/>
    <mergeCell ref="A38:G38"/>
    <mergeCell ref="A39:G39"/>
    <mergeCell ref="A28:G28"/>
    <mergeCell ref="B29:B32"/>
    <mergeCell ref="D29:D32"/>
    <mergeCell ref="E29:E32"/>
    <mergeCell ref="G29:G32"/>
    <mergeCell ref="E34:F34"/>
    <mergeCell ref="A36:G36"/>
    <mergeCell ref="A33:G33"/>
    <mergeCell ref="B34:C34"/>
    <mergeCell ref="A1:G1"/>
    <mergeCell ref="A6:A7"/>
    <mergeCell ref="B6:D6"/>
    <mergeCell ref="A8:G8"/>
    <mergeCell ref="A26:G26"/>
    <mergeCell ref="A14:G14"/>
    <mergeCell ref="A18:G18"/>
    <mergeCell ref="G11:G13"/>
    <mergeCell ref="D11:D13"/>
    <mergeCell ref="A2:G2"/>
    <mergeCell ref="E6:G6"/>
  </mergeCells>
  <pageMargins left="0.45" right="0.45" top="0.75" bottom="0.75" header="0.3" footer="0.55000000000000004"/>
  <pageSetup orientation="portrait" verticalDpi="300" r:id="rId1"/>
  <headerFooter>
    <oddFooter>&amp;L
&amp;C&amp;P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Bulbs Work Sheet</vt:lpstr>
      <vt:lpstr>Troffer Work Sheet</vt:lpstr>
      <vt:lpstr>HighBay Low Bay Work Sheet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Tregay</dc:creator>
  <cp:lastModifiedBy>Dee Hanak</cp:lastModifiedBy>
  <cp:lastPrinted>2015-06-15T13:31:57Z</cp:lastPrinted>
  <dcterms:created xsi:type="dcterms:W3CDTF">2015-06-10T13:32:46Z</dcterms:created>
  <dcterms:modified xsi:type="dcterms:W3CDTF">2015-07-09T18:16:10Z</dcterms:modified>
</cp:coreProperties>
</file>